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02 Sites\DistrictWide\Sustainability\ENERGY\RFQ_P Energy Mgmt Svcs\Appendix B - Reference Documents\"/>
    </mc:Choice>
  </mc:AlternateContent>
  <bookViews>
    <workbookView xWindow="0" yWindow="0" windowWidth="38400" windowHeight="16005" tabRatio="596" activeTab="2"/>
  </bookViews>
  <sheets>
    <sheet name="PMT#5  2019-2020    5" sheetId="177" r:id="rId1"/>
    <sheet name="PMT#4  2019-2020    4" sheetId="176" r:id="rId2"/>
    <sheet name="PMT#3  2019-2020    3" sheetId="175" r:id="rId3"/>
    <sheet name="PMT#2  2019-2020    2" sheetId="174" r:id="rId4"/>
    <sheet name="PMT#1  2019-2020   " sheetId="170" r:id="rId5"/>
  </sheets>
  <definedNames>
    <definedName name="_xlnm.Print_Titles" localSheetId="4">'PMT#1  2019-2020   '!$1:$7</definedName>
    <definedName name="_xlnm.Print_Titles" localSheetId="3">'PMT#2  2019-2020    2'!$1:$7</definedName>
    <definedName name="_xlnm.Print_Titles" localSheetId="2">'PMT#3  2019-2020    3'!$1:$7</definedName>
    <definedName name="_xlnm.Print_Titles" localSheetId="1">'PMT#4  2019-2020    4'!$1:$7</definedName>
    <definedName name="_xlnm.Print_Titles" localSheetId="0">'PMT#5  2019-2020    5'!$1:$7</definedName>
  </definedNames>
  <calcPr calcId="191029"/>
</workbook>
</file>

<file path=xl/calcChain.xml><?xml version="1.0" encoding="utf-8"?>
<calcChain xmlns="http://schemas.openxmlformats.org/spreadsheetml/2006/main">
  <c r="G37" i="176" l="1"/>
  <c r="D37" i="176"/>
  <c r="C37" i="176"/>
  <c r="G88" i="177" l="1"/>
  <c r="F116" i="177"/>
  <c r="D116" i="177"/>
  <c r="D118" i="177" s="1"/>
  <c r="C116" i="177"/>
  <c r="F115" i="177"/>
  <c r="C115" i="177"/>
  <c r="F112" i="177"/>
  <c r="D112" i="177"/>
  <c r="C112" i="177"/>
  <c r="F109" i="177"/>
  <c r="F108" i="177"/>
  <c r="D108" i="177"/>
  <c r="C108" i="177"/>
  <c r="F107" i="177"/>
  <c r="D107" i="177"/>
  <c r="C107" i="177"/>
  <c r="F104" i="177"/>
  <c r="D104" i="177"/>
  <c r="C104" i="177"/>
  <c r="F103" i="177"/>
  <c r="D103" i="177"/>
  <c r="C103" i="177"/>
  <c r="F102" i="177"/>
  <c r="D102" i="177"/>
  <c r="C102" i="177"/>
  <c r="AT89" i="177"/>
  <c r="AS89" i="177"/>
  <c r="AR89" i="177"/>
  <c r="AM89" i="177"/>
  <c r="AL89" i="177"/>
  <c r="AJ89" i="177"/>
  <c r="AI89" i="177"/>
  <c r="AH89" i="177"/>
  <c r="AE89" i="177"/>
  <c r="AD89" i="177"/>
  <c r="AC89" i="177"/>
  <c r="Z89" i="177"/>
  <c r="Y89" i="177"/>
  <c r="X89" i="177"/>
  <c r="U89" i="177"/>
  <c r="T89" i="177"/>
  <c r="S89" i="177"/>
  <c r="S90" i="177" s="1"/>
  <c r="R89" i="177"/>
  <c r="Q89" i="177"/>
  <c r="P89" i="177"/>
  <c r="O89" i="177"/>
  <c r="N89" i="177"/>
  <c r="M89" i="177"/>
  <c r="L89" i="177"/>
  <c r="F89" i="177"/>
  <c r="D89" i="177"/>
  <c r="C89" i="177"/>
  <c r="AY88" i="177"/>
  <c r="AX88" i="177"/>
  <c r="AW88" i="177"/>
  <c r="AV88" i="177"/>
  <c r="AU88" i="177"/>
  <c r="AY87" i="177"/>
  <c r="AX87" i="177"/>
  <c r="AW87" i="177"/>
  <c r="AV87" i="177"/>
  <c r="AU87" i="177"/>
  <c r="G87" i="177"/>
  <c r="AY86" i="177"/>
  <c r="AX86" i="177"/>
  <c r="AW86" i="177"/>
  <c r="AV86" i="177"/>
  <c r="AU86" i="177"/>
  <c r="G86" i="177"/>
  <c r="AY85" i="177"/>
  <c r="AX85" i="177"/>
  <c r="AW85" i="177"/>
  <c r="AV85" i="177"/>
  <c r="AU85" i="177"/>
  <c r="G85" i="177"/>
  <c r="AY84" i="177"/>
  <c r="AX84" i="177"/>
  <c r="AW84" i="177"/>
  <c r="AV84" i="177"/>
  <c r="AU84" i="177"/>
  <c r="G84" i="177"/>
  <c r="AY83" i="177"/>
  <c r="AX83" i="177"/>
  <c r="AW83" i="177"/>
  <c r="AV83" i="177"/>
  <c r="AU83" i="177"/>
  <c r="G83" i="177"/>
  <c r="AY82" i="177"/>
  <c r="AX82" i="177"/>
  <c r="AW82" i="177"/>
  <c r="AV82" i="177"/>
  <c r="AU82" i="177"/>
  <c r="G82" i="177"/>
  <c r="AY81" i="177"/>
  <c r="AX81" i="177"/>
  <c r="AW81" i="177"/>
  <c r="AV81" i="177"/>
  <c r="AU81" i="177"/>
  <c r="G81" i="177"/>
  <c r="AY80" i="177"/>
  <c r="AX80" i="177"/>
  <c r="AW80" i="177"/>
  <c r="AV80" i="177"/>
  <c r="AU80" i="177"/>
  <c r="G80" i="177"/>
  <c r="AY79" i="177"/>
  <c r="AX79" i="177"/>
  <c r="AW79" i="177"/>
  <c r="AV79" i="177"/>
  <c r="AU79" i="177"/>
  <c r="G79" i="177"/>
  <c r="AY78" i="177"/>
  <c r="AX78" i="177"/>
  <c r="AW78" i="177"/>
  <c r="AV78" i="177"/>
  <c r="AU78" i="177"/>
  <c r="G78" i="177"/>
  <c r="AY77" i="177"/>
  <c r="AX77" i="177"/>
  <c r="AW77" i="177"/>
  <c r="AV77" i="177"/>
  <c r="AU77" i="177"/>
  <c r="G77" i="177"/>
  <c r="AY76" i="177"/>
  <c r="AX76" i="177"/>
  <c r="AW76" i="177"/>
  <c r="AV76" i="177"/>
  <c r="AU76" i="177"/>
  <c r="G76" i="177"/>
  <c r="AY75" i="177"/>
  <c r="AX75" i="177"/>
  <c r="AW75" i="177"/>
  <c r="AV75" i="177"/>
  <c r="AU75" i="177"/>
  <c r="G75" i="177"/>
  <c r="AY74" i="177"/>
  <c r="AX74" i="177"/>
  <c r="AW74" i="177"/>
  <c r="AV74" i="177"/>
  <c r="AU74" i="177"/>
  <c r="G74" i="177"/>
  <c r="AY73" i="177"/>
  <c r="AX73" i="177"/>
  <c r="AW73" i="177"/>
  <c r="AV73" i="177"/>
  <c r="AU73" i="177"/>
  <c r="G73" i="177"/>
  <c r="AY72" i="177"/>
  <c r="AX72" i="177"/>
  <c r="AW72" i="177"/>
  <c r="AV72" i="177"/>
  <c r="AU72" i="177"/>
  <c r="G72" i="177"/>
  <c r="AY71" i="177"/>
  <c r="AX71" i="177"/>
  <c r="AW71" i="177"/>
  <c r="AV71" i="177"/>
  <c r="AU71" i="177"/>
  <c r="G71" i="177"/>
  <c r="AY70" i="177"/>
  <c r="AX70" i="177"/>
  <c r="AW70" i="177"/>
  <c r="AV70" i="177"/>
  <c r="AU70" i="177"/>
  <c r="G70" i="177"/>
  <c r="AY69" i="177"/>
  <c r="AX69" i="177"/>
  <c r="AW69" i="177"/>
  <c r="AV69" i="177"/>
  <c r="AU69" i="177"/>
  <c r="G69" i="177"/>
  <c r="AY68" i="177"/>
  <c r="AX68" i="177"/>
  <c r="AW68" i="177"/>
  <c r="AV68" i="177"/>
  <c r="AU68" i="177"/>
  <c r="G68" i="177"/>
  <c r="AY67" i="177"/>
  <c r="AX67" i="177"/>
  <c r="AW67" i="177"/>
  <c r="AV67" i="177"/>
  <c r="AU67" i="177"/>
  <c r="G67" i="177"/>
  <c r="AY66" i="177"/>
  <c r="AX66" i="177"/>
  <c r="AW66" i="177"/>
  <c r="AV66" i="177"/>
  <c r="AU66" i="177"/>
  <c r="G66" i="177"/>
  <c r="AY65" i="177"/>
  <c r="AX65" i="177"/>
  <c r="AW65" i="177"/>
  <c r="AV65" i="177"/>
  <c r="AU65" i="177"/>
  <c r="G65" i="177"/>
  <c r="AY64" i="177"/>
  <c r="AX64" i="177"/>
  <c r="AW64" i="177"/>
  <c r="AV64" i="177"/>
  <c r="AU64" i="177"/>
  <c r="G64" i="177"/>
  <c r="AY63" i="177"/>
  <c r="AX63" i="177"/>
  <c r="AW63" i="177"/>
  <c r="AV63" i="177"/>
  <c r="AU63" i="177"/>
  <c r="G63" i="177"/>
  <c r="AY62" i="177"/>
  <c r="AX62" i="177"/>
  <c r="AW62" i="177"/>
  <c r="AV62" i="177"/>
  <c r="AU62" i="177"/>
  <c r="G62" i="177"/>
  <c r="AY61" i="177"/>
  <c r="AX61" i="177"/>
  <c r="AW61" i="177"/>
  <c r="AV61" i="177"/>
  <c r="AU61" i="177"/>
  <c r="G61" i="177"/>
  <c r="AY60" i="177"/>
  <c r="AX60" i="177"/>
  <c r="AW60" i="177"/>
  <c r="AV60" i="177"/>
  <c r="AU60" i="177"/>
  <c r="G60" i="177"/>
  <c r="AY59" i="177"/>
  <c r="AX59" i="177"/>
  <c r="AW59" i="177"/>
  <c r="AV59" i="177"/>
  <c r="AU59" i="177"/>
  <c r="G59" i="177"/>
  <c r="AY58" i="177"/>
  <c r="AX58" i="177"/>
  <c r="AW58" i="177"/>
  <c r="AV58" i="177"/>
  <c r="AU58" i="177"/>
  <c r="G58" i="177"/>
  <c r="AY57" i="177"/>
  <c r="AX57" i="177"/>
  <c r="AW57" i="177"/>
  <c r="AV57" i="177"/>
  <c r="AU57" i="177"/>
  <c r="G57" i="177"/>
  <c r="AY56" i="177"/>
  <c r="AX56" i="177"/>
  <c r="AW56" i="177"/>
  <c r="AV56" i="177"/>
  <c r="AU56" i="177"/>
  <c r="G56" i="177"/>
  <c r="AY55" i="177"/>
  <c r="AX55" i="177"/>
  <c r="AW55" i="177"/>
  <c r="AV55" i="177"/>
  <c r="AU55" i="177"/>
  <c r="G55" i="177"/>
  <c r="AY54" i="177"/>
  <c r="AX54" i="177"/>
  <c r="AW54" i="177"/>
  <c r="AV54" i="177"/>
  <c r="AU54" i="177"/>
  <c r="G54" i="177"/>
  <c r="AY53" i="177"/>
  <c r="AX53" i="177"/>
  <c r="AW53" i="177"/>
  <c r="AV53" i="177"/>
  <c r="AU53" i="177"/>
  <c r="G53" i="177"/>
  <c r="AY52" i="177"/>
  <c r="AX52" i="177"/>
  <c r="AW52" i="177"/>
  <c r="AV52" i="177"/>
  <c r="AU52" i="177"/>
  <c r="G52" i="177"/>
  <c r="AY51" i="177"/>
  <c r="AX51" i="177"/>
  <c r="AW51" i="177"/>
  <c r="AV51" i="177"/>
  <c r="AU51" i="177"/>
  <c r="G51" i="177"/>
  <c r="AY50" i="177"/>
  <c r="AX50" i="177"/>
  <c r="AW50" i="177"/>
  <c r="AV50" i="177"/>
  <c r="AU50" i="177"/>
  <c r="G50" i="177"/>
  <c r="AY49" i="177"/>
  <c r="AX49" i="177"/>
  <c r="AW49" i="177"/>
  <c r="AV49" i="177"/>
  <c r="AU49" i="177"/>
  <c r="G49" i="177"/>
  <c r="AY48" i="177"/>
  <c r="AX48" i="177"/>
  <c r="AW48" i="177"/>
  <c r="AV48" i="177"/>
  <c r="AU48" i="177"/>
  <c r="G48" i="177"/>
  <c r="AY47" i="177"/>
  <c r="AX47" i="177"/>
  <c r="AW47" i="177"/>
  <c r="AV47" i="177"/>
  <c r="AU47" i="177"/>
  <c r="G47" i="177"/>
  <c r="AY46" i="177"/>
  <c r="AX46" i="177"/>
  <c r="AW46" i="177"/>
  <c r="AV46" i="177"/>
  <c r="AU46" i="177"/>
  <c r="G46" i="177"/>
  <c r="AY45" i="177"/>
  <c r="AX45" i="177"/>
  <c r="AW45" i="177"/>
  <c r="AV45" i="177"/>
  <c r="AU45" i="177"/>
  <c r="G45" i="177"/>
  <c r="AY44" i="177"/>
  <c r="AX44" i="177"/>
  <c r="AW44" i="177"/>
  <c r="AV44" i="177"/>
  <c r="AU44" i="177"/>
  <c r="G44" i="177"/>
  <c r="AY43" i="177"/>
  <c r="AX43" i="177"/>
  <c r="AW43" i="177"/>
  <c r="AV43" i="177"/>
  <c r="AU43" i="177"/>
  <c r="G43" i="177"/>
  <c r="AY42" i="177"/>
  <c r="AX42" i="177"/>
  <c r="AW42" i="177"/>
  <c r="AV42" i="177"/>
  <c r="AU42" i="177"/>
  <c r="G42" i="177"/>
  <c r="AY41" i="177"/>
  <c r="AX41" i="177"/>
  <c r="AW41" i="177"/>
  <c r="AV41" i="177"/>
  <c r="AU41" i="177"/>
  <c r="G41" i="177"/>
  <c r="AY40" i="177"/>
  <c r="AX40" i="177"/>
  <c r="AW40" i="177"/>
  <c r="AV40" i="177"/>
  <c r="AU40" i="177"/>
  <c r="G40" i="177"/>
  <c r="AY39" i="177"/>
  <c r="AX39" i="177"/>
  <c r="AW39" i="177"/>
  <c r="AV39" i="177"/>
  <c r="AU39" i="177"/>
  <c r="G39" i="177"/>
  <c r="AY38" i="177"/>
  <c r="AX38" i="177"/>
  <c r="AW38" i="177"/>
  <c r="AV38" i="177"/>
  <c r="AU38" i="177"/>
  <c r="G38" i="177"/>
  <c r="AY37" i="177"/>
  <c r="AX37" i="177"/>
  <c r="AW37" i="177"/>
  <c r="AV37" i="177"/>
  <c r="AU37" i="177"/>
  <c r="G37" i="177"/>
  <c r="AY36" i="177"/>
  <c r="AX36" i="177"/>
  <c r="AW36" i="177"/>
  <c r="AV36" i="177"/>
  <c r="AU36" i="177"/>
  <c r="G36" i="177"/>
  <c r="AY35" i="177"/>
  <c r="AX35" i="177"/>
  <c r="AW35" i="177"/>
  <c r="AV35" i="177"/>
  <c r="AU35" i="177"/>
  <c r="G35" i="177"/>
  <c r="AY34" i="177"/>
  <c r="AX34" i="177"/>
  <c r="AW34" i="177"/>
  <c r="AV34" i="177"/>
  <c r="AU34" i="177"/>
  <c r="G34" i="177"/>
  <c r="AY33" i="177"/>
  <c r="AX33" i="177"/>
  <c r="AW33" i="177"/>
  <c r="AV33" i="177"/>
  <c r="AU33" i="177"/>
  <c r="G33" i="177"/>
  <c r="AY32" i="177"/>
  <c r="AX32" i="177"/>
  <c r="AW32" i="177"/>
  <c r="AV32" i="177"/>
  <c r="AU32" i="177"/>
  <c r="G32" i="177"/>
  <c r="AY31" i="177"/>
  <c r="AX31" i="177"/>
  <c r="AW31" i="177"/>
  <c r="AV31" i="177"/>
  <c r="AU31" i="177"/>
  <c r="G31" i="177"/>
  <c r="AY30" i="177"/>
  <c r="AX30" i="177"/>
  <c r="AW30" i="177"/>
  <c r="AV30" i="177"/>
  <c r="AU30" i="177"/>
  <c r="G30" i="177"/>
  <c r="AY29" i="177"/>
  <c r="AX29" i="177"/>
  <c r="AW29" i="177"/>
  <c r="AV29" i="177"/>
  <c r="AU29" i="177"/>
  <c r="G29" i="177"/>
  <c r="AY28" i="177"/>
  <c r="AX28" i="177"/>
  <c r="AW28" i="177"/>
  <c r="AV28" i="177"/>
  <c r="AU28" i="177"/>
  <c r="G28" i="177"/>
  <c r="AY27" i="177"/>
  <c r="AX27" i="177"/>
  <c r="AW27" i="177"/>
  <c r="AV27" i="177"/>
  <c r="AU27" i="177"/>
  <c r="G27" i="177"/>
  <c r="AY26" i="177"/>
  <c r="AX26" i="177"/>
  <c r="AW26" i="177"/>
  <c r="AV26" i="177"/>
  <c r="AU26" i="177"/>
  <c r="G26" i="177"/>
  <c r="AY25" i="177"/>
  <c r="AX25" i="177"/>
  <c r="AW25" i="177"/>
  <c r="AV25" i="177"/>
  <c r="AU25" i="177"/>
  <c r="G25" i="177"/>
  <c r="AY24" i="177"/>
  <c r="AX24" i="177"/>
  <c r="AW24" i="177"/>
  <c r="AV24" i="177"/>
  <c r="AU24" i="177"/>
  <c r="G24" i="177"/>
  <c r="AY23" i="177"/>
  <c r="AX23" i="177"/>
  <c r="AW23" i="177"/>
  <c r="AV23" i="177"/>
  <c r="AU23" i="177"/>
  <c r="G23" i="177"/>
  <c r="AY22" i="177"/>
  <c r="AX22" i="177"/>
  <c r="AW22" i="177"/>
  <c r="AV22" i="177"/>
  <c r="AU22" i="177"/>
  <c r="G22" i="177"/>
  <c r="AY21" i="177"/>
  <c r="AX21" i="177"/>
  <c r="AW21" i="177"/>
  <c r="AV21" i="177"/>
  <c r="AU21" i="177"/>
  <c r="G21" i="177"/>
  <c r="AY20" i="177"/>
  <c r="AX20" i="177"/>
  <c r="AW20" i="177"/>
  <c r="AV20" i="177"/>
  <c r="AU20" i="177"/>
  <c r="G20" i="177"/>
  <c r="AY19" i="177"/>
  <c r="AX19" i="177"/>
  <c r="AW19" i="177"/>
  <c r="AV19" i="177"/>
  <c r="AU19" i="177"/>
  <c r="G19" i="177"/>
  <c r="AY18" i="177"/>
  <c r="AX18" i="177"/>
  <c r="AW18" i="177"/>
  <c r="AV18" i="177"/>
  <c r="AU18" i="177"/>
  <c r="G18" i="177"/>
  <c r="AY17" i="177"/>
  <c r="AX17" i="177"/>
  <c r="AW17" i="177"/>
  <c r="AV17" i="177"/>
  <c r="AU17" i="177"/>
  <c r="G17" i="177"/>
  <c r="AY16" i="177"/>
  <c r="AX16" i="177"/>
  <c r="AW16" i="177"/>
  <c r="AV16" i="177"/>
  <c r="AU16" i="177"/>
  <c r="G16" i="177"/>
  <c r="AY15" i="177"/>
  <c r="AX15" i="177"/>
  <c r="AW15" i="177"/>
  <c r="AV15" i="177"/>
  <c r="AU15" i="177"/>
  <c r="G15" i="177"/>
  <c r="AY14" i="177"/>
  <c r="AX14" i="177"/>
  <c r="AW14" i="177"/>
  <c r="AV14" i="177"/>
  <c r="AU14" i="177"/>
  <c r="G14" i="177"/>
  <c r="AY13" i="177"/>
  <c r="AX13" i="177"/>
  <c r="AW13" i="177"/>
  <c r="AV13" i="177"/>
  <c r="AU13" i="177"/>
  <c r="G13" i="177"/>
  <c r="AY12" i="177"/>
  <c r="AX12" i="177"/>
  <c r="AW12" i="177"/>
  <c r="AV12" i="177"/>
  <c r="AU12" i="177"/>
  <c r="G12" i="177"/>
  <c r="AY11" i="177"/>
  <c r="AX11" i="177"/>
  <c r="AW11" i="177"/>
  <c r="AV11" i="177"/>
  <c r="AU11" i="177"/>
  <c r="G11" i="177"/>
  <c r="AY10" i="177"/>
  <c r="AX10" i="177"/>
  <c r="AW10" i="177"/>
  <c r="AV10" i="177"/>
  <c r="AU10" i="177"/>
  <c r="G10" i="177"/>
  <c r="AY9" i="177"/>
  <c r="AX9" i="177"/>
  <c r="AW9" i="177"/>
  <c r="AV9" i="177"/>
  <c r="AU9" i="177"/>
  <c r="G9" i="177"/>
  <c r="AY8" i="177"/>
  <c r="AX8" i="177"/>
  <c r="AW8" i="177"/>
  <c r="AU8" i="177"/>
  <c r="G8" i="177"/>
  <c r="AW89" i="177" l="1"/>
  <c r="D109" i="177"/>
  <c r="C118" i="177"/>
  <c r="F117" i="177"/>
  <c r="C109" i="177"/>
  <c r="AU89" i="177"/>
  <c r="AX89" i="177"/>
  <c r="AY89" i="177"/>
  <c r="AV89" i="177"/>
  <c r="F105" i="177"/>
  <c r="D105" i="177"/>
  <c r="G103" i="177"/>
  <c r="G108" i="177"/>
  <c r="G104" i="177"/>
  <c r="G89" i="177"/>
  <c r="C105" i="177"/>
  <c r="G109" i="177"/>
  <c r="G91" i="177" s="1"/>
  <c r="G112" i="177"/>
  <c r="G115" i="177"/>
  <c r="G102" i="177"/>
  <c r="G107" i="177"/>
  <c r="F116" i="176"/>
  <c r="F118" i="176" s="1"/>
  <c r="F117" i="176"/>
  <c r="D117" i="176"/>
  <c r="D119" i="176" s="1"/>
  <c r="C116" i="176"/>
  <c r="C119" i="176" s="1"/>
  <c r="C117" i="176"/>
  <c r="G105" i="177" l="1"/>
  <c r="G90" i="177" s="1"/>
  <c r="G93" i="177" s="1"/>
  <c r="G116" i="176"/>
  <c r="F113" i="176"/>
  <c r="D113" i="176"/>
  <c r="C113" i="176"/>
  <c r="G113" i="176" l="1"/>
  <c r="C110" i="176"/>
  <c r="D109" i="176"/>
  <c r="D108" i="176"/>
  <c r="D110" i="176" s="1"/>
  <c r="F109" i="176"/>
  <c r="G109" i="176" s="1"/>
  <c r="F108" i="176"/>
  <c r="F110" i="176" s="1"/>
  <c r="C109" i="176"/>
  <c r="C108" i="176"/>
  <c r="G108" i="176" s="1"/>
  <c r="G110" i="176" l="1"/>
  <c r="G92" i="176" s="1"/>
  <c r="D105" i="176"/>
  <c r="D106" i="176" s="1"/>
  <c r="D104" i="176"/>
  <c r="D103" i="176"/>
  <c r="C105" i="176"/>
  <c r="C104" i="176"/>
  <c r="G104" i="176" s="1"/>
  <c r="C103" i="176"/>
  <c r="G103" i="176" s="1"/>
  <c r="G105" i="176"/>
  <c r="F105" i="176"/>
  <c r="F104" i="176"/>
  <c r="F103" i="176"/>
  <c r="F106" i="176" s="1"/>
  <c r="C106" i="176" l="1"/>
  <c r="G106" i="176"/>
  <c r="G91" i="176" s="1"/>
  <c r="AT90" i="176"/>
  <c r="AS90" i="176"/>
  <c r="AR90" i="176"/>
  <c r="AM90" i="176"/>
  <c r="AL90" i="176"/>
  <c r="AJ90" i="176"/>
  <c r="AI90" i="176"/>
  <c r="AH90" i="176"/>
  <c r="AE90" i="176"/>
  <c r="AD90" i="176"/>
  <c r="AC90" i="176"/>
  <c r="Z90" i="176"/>
  <c r="Y90" i="176"/>
  <c r="X90" i="176"/>
  <c r="U90" i="176"/>
  <c r="T90" i="176"/>
  <c r="S90" i="176"/>
  <c r="R90" i="176"/>
  <c r="Q90" i="176"/>
  <c r="P90" i="176"/>
  <c r="O90" i="176"/>
  <c r="N90" i="176"/>
  <c r="M90" i="176"/>
  <c r="L90" i="176"/>
  <c r="F90" i="176"/>
  <c r="D90" i="176"/>
  <c r="C90" i="176"/>
  <c r="AY89" i="176"/>
  <c r="AX89" i="176"/>
  <c r="AW89" i="176"/>
  <c r="AV89" i="176"/>
  <c r="AU89" i="176"/>
  <c r="G89" i="176"/>
  <c r="AY88" i="176"/>
  <c r="AX88" i="176"/>
  <c r="AW88" i="176"/>
  <c r="AV88" i="176"/>
  <c r="AU88" i="176"/>
  <c r="G88" i="176"/>
  <c r="AY87" i="176"/>
  <c r="AX87" i="176"/>
  <c r="AW87" i="176"/>
  <c r="AV87" i="176"/>
  <c r="AU87" i="176"/>
  <c r="G87" i="176"/>
  <c r="AY86" i="176"/>
  <c r="AX86" i="176"/>
  <c r="AW86" i="176"/>
  <c r="AV86" i="176"/>
  <c r="AU86" i="176"/>
  <c r="G86" i="176"/>
  <c r="AY85" i="176"/>
  <c r="AX85" i="176"/>
  <c r="AW85" i="176"/>
  <c r="AV85" i="176"/>
  <c r="AU85" i="176"/>
  <c r="G85" i="176"/>
  <c r="AY84" i="176"/>
  <c r="AX84" i="176"/>
  <c r="AW84" i="176"/>
  <c r="AV84" i="176"/>
  <c r="AU84" i="176"/>
  <c r="G84" i="176"/>
  <c r="AY83" i="176"/>
  <c r="AX83" i="176"/>
  <c r="AW83" i="176"/>
  <c r="AV83" i="176"/>
  <c r="AU83" i="176"/>
  <c r="G83" i="176"/>
  <c r="AY82" i="176"/>
  <c r="AX82" i="176"/>
  <c r="AW82" i="176"/>
  <c r="AV82" i="176"/>
  <c r="AU82" i="176"/>
  <c r="G82" i="176"/>
  <c r="AY81" i="176"/>
  <c r="AX81" i="176"/>
  <c r="AW81" i="176"/>
  <c r="AV81" i="176"/>
  <c r="AU81" i="176"/>
  <c r="G81" i="176"/>
  <c r="AY80" i="176"/>
  <c r="AX80" i="176"/>
  <c r="AW80" i="176"/>
  <c r="AV80" i="176"/>
  <c r="AU80" i="176"/>
  <c r="G80" i="176"/>
  <c r="AY79" i="176"/>
  <c r="AX79" i="176"/>
  <c r="AW79" i="176"/>
  <c r="AV79" i="176"/>
  <c r="AU79" i="176"/>
  <c r="G79" i="176"/>
  <c r="AY78" i="176"/>
  <c r="AX78" i="176"/>
  <c r="AW78" i="176"/>
  <c r="AV78" i="176"/>
  <c r="AU78" i="176"/>
  <c r="G78" i="176"/>
  <c r="AY77" i="176"/>
  <c r="AX77" i="176"/>
  <c r="AW77" i="176"/>
  <c r="AV77" i="176"/>
  <c r="AU77" i="176"/>
  <c r="G77" i="176"/>
  <c r="AY76" i="176"/>
  <c r="AX76" i="176"/>
  <c r="AW76" i="176"/>
  <c r="AV76" i="176"/>
  <c r="AU76" i="176"/>
  <c r="G76" i="176"/>
  <c r="AY75" i="176"/>
  <c r="AX75" i="176"/>
  <c r="AW75" i="176"/>
  <c r="AV75" i="176"/>
  <c r="AU75" i="176"/>
  <c r="G75" i="176"/>
  <c r="AY74" i="176"/>
  <c r="AX74" i="176"/>
  <c r="AW74" i="176"/>
  <c r="AV74" i="176"/>
  <c r="AU74" i="176"/>
  <c r="G74" i="176"/>
  <c r="AY73" i="176"/>
  <c r="AX73" i="176"/>
  <c r="AW73" i="176"/>
  <c r="AV73" i="176"/>
  <c r="AU73" i="176"/>
  <c r="G73" i="176"/>
  <c r="AY72" i="176"/>
  <c r="AX72" i="176"/>
  <c r="AW72" i="176"/>
  <c r="AV72" i="176"/>
  <c r="AU72" i="176"/>
  <c r="G72" i="176"/>
  <c r="AY71" i="176"/>
  <c r="AX71" i="176"/>
  <c r="AW71" i="176"/>
  <c r="AV71" i="176"/>
  <c r="AU71" i="176"/>
  <c r="G71" i="176"/>
  <c r="AY70" i="176"/>
  <c r="AX70" i="176"/>
  <c r="AW70" i="176"/>
  <c r="AV70" i="176"/>
  <c r="AU70" i="176"/>
  <c r="G70" i="176"/>
  <c r="AY69" i="176"/>
  <c r="AX69" i="176"/>
  <c r="AW69" i="176"/>
  <c r="AV69" i="176"/>
  <c r="AU69" i="176"/>
  <c r="G69" i="176"/>
  <c r="AY68" i="176"/>
  <c r="AX68" i="176"/>
  <c r="AW68" i="176"/>
  <c r="AV68" i="176"/>
  <c r="AU68" i="176"/>
  <c r="G68" i="176"/>
  <c r="AY67" i="176"/>
  <c r="AX67" i="176"/>
  <c r="AW67" i="176"/>
  <c r="AV67" i="176"/>
  <c r="AU67" i="176"/>
  <c r="G67" i="176"/>
  <c r="AY66" i="176"/>
  <c r="AX66" i="176"/>
  <c r="AW66" i="176"/>
  <c r="AV66" i="176"/>
  <c r="AU66" i="176"/>
  <c r="G66" i="176"/>
  <c r="AY65" i="176"/>
  <c r="AX65" i="176"/>
  <c r="AW65" i="176"/>
  <c r="AV65" i="176"/>
  <c r="AU65" i="176"/>
  <c r="G65" i="176"/>
  <c r="AY64" i="176"/>
  <c r="AX64" i="176"/>
  <c r="AW64" i="176"/>
  <c r="AV64" i="176"/>
  <c r="AU64" i="176"/>
  <c r="G64" i="176"/>
  <c r="AY63" i="176"/>
  <c r="AX63" i="176"/>
  <c r="AW63" i="176"/>
  <c r="AV63" i="176"/>
  <c r="AU63" i="176"/>
  <c r="G63" i="176"/>
  <c r="AY62" i="176"/>
  <c r="AX62" i="176"/>
  <c r="AW62" i="176"/>
  <c r="AV62" i="176"/>
  <c r="AU62" i="176"/>
  <c r="G62" i="176"/>
  <c r="AY61" i="176"/>
  <c r="AX61" i="176"/>
  <c r="AW61" i="176"/>
  <c r="AV61" i="176"/>
  <c r="AU61" i="176"/>
  <c r="G61" i="176"/>
  <c r="AY60" i="176"/>
  <c r="AX60" i="176"/>
  <c r="AW60" i="176"/>
  <c r="AV60" i="176"/>
  <c r="AU60" i="176"/>
  <c r="G60" i="176"/>
  <c r="AY59" i="176"/>
  <c r="AX59" i="176"/>
  <c r="AW59" i="176"/>
  <c r="AV59" i="176"/>
  <c r="AU59" i="176"/>
  <c r="G59" i="176"/>
  <c r="AY58" i="176"/>
  <c r="AX58" i="176"/>
  <c r="AW58" i="176"/>
  <c r="AV58" i="176"/>
  <c r="AU58" i="176"/>
  <c r="G58" i="176"/>
  <c r="AY57" i="176"/>
  <c r="AX57" i="176"/>
  <c r="AW57" i="176"/>
  <c r="AV57" i="176"/>
  <c r="AU57" i="176"/>
  <c r="G57" i="176"/>
  <c r="AY56" i="176"/>
  <c r="AX56" i="176"/>
  <c r="AW56" i="176"/>
  <c r="AV56" i="176"/>
  <c r="AU56" i="176"/>
  <c r="G56" i="176"/>
  <c r="AY55" i="176"/>
  <c r="AX55" i="176"/>
  <c r="AW55" i="176"/>
  <c r="AV55" i="176"/>
  <c r="AU55" i="176"/>
  <c r="G55" i="176"/>
  <c r="AY54" i="176"/>
  <c r="AX54" i="176"/>
  <c r="AW54" i="176"/>
  <c r="AV54" i="176"/>
  <c r="AU54" i="176"/>
  <c r="G54" i="176"/>
  <c r="AY53" i="176"/>
  <c r="AX53" i="176"/>
  <c r="AW53" i="176"/>
  <c r="AV53" i="176"/>
  <c r="AU53" i="176"/>
  <c r="G53" i="176"/>
  <c r="AY52" i="176"/>
  <c r="AX52" i="176"/>
  <c r="AW52" i="176"/>
  <c r="AV52" i="176"/>
  <c r="AU52" i="176"/>
  <c r="G52" i="176"/>
  <c r="AY51" i="176"/>
  <c r="AX51" i="176"/>
  <c r="AW51" i="176"/>
  <c r="AV51" i="176"/>
  <c r="AU51" i="176"/>
  <c r="G51" i="176"/>
  <c r="AY50" i="176"/>
  <c r="AX50" i="176"/>
  <c r="AW50" i="176"/>
  <c r="AV50" i="176"/>
  <c r="AU50" i="176"/>
  <c r="G50" i="176"/>
  <c r="AY49" i="176"/>
  <c r="AX49" i="176"/>
  <c r="AW49" i="176"/>
  <c r="AV49" i="176"/>
  <c r="AU49" i="176"/>
  <c r="G49" i="176"/>
  <c r="AY48" i="176"/>
  <c r="AX48" i="176"/>
  <c r="AW48" i="176"/>
  <c r="AV48" i="176"/>
  <c r="AU48" i="176"/>
  <c r="G48" i="176"/>
  <c r="AY47" i="176"/>
  <c r="AX47" i="176"/>
  <c r="AW47" i="176"/>
  <c r="AV47" i="176"/>
  <c r="AU47" i="176"/>
  <c r="G47" i="176"/>
  <c r="AY46" i="176"/>
  <c r="AX46" i="176"/>
  <c r="AW46" i="176"/>
  <c r="AV46" i="176"/>
  <c r="AU46" i="176"/>
  <c r="G46" i="176"/>
  <c r="AY45" i="176"/>
  <c r="AX45" i="176"/>
  <c r="AW45" i="176"/>
  <c r="AV45" i="176"/>
  <c r="AU45" i="176"/>
  <c r="G45" i="176"/>
  <c r="AY44" i="176"/>
  <c r="AX44" i="176"/>
  <c r="AW44" i="176"/>
  <c r="AV44" i="176"/>
  <c r="AU44" i="176"/>
  <c r="G44" i="176"/>
  <c r="AY43" i="176"/>
  <c r="AX43" i="176"/>
  <c r="AW43" i="176"/>
  <c r="AV43" i="176"/>
  <c r="AU43" i="176"/>
  <c r="G43" i="176"/>
  <c r="AY42" i="176"/>
  <c r="AX42" i="176"/>
  <c r="AW42" i="176"/>
  <c r="AV42" i="176"/>
  <c r="AU42" i="176"/>
  <c r="G42" i="176"/>
  <c r="AY41" i="176"/>
  <c r="AX41" i="176"/>
  <c r="AW41" i="176"/>
  <c r="AV41" i="176"/>
  <c r="AU41" i="176"/>
  <c r="G41" i="176"/>
  <c r="AY40" i="176"/>
  <c r="AX40" i="176"/>
  <c r="AW40" i="176"/>
  <c r="AV40" i="176"/>
  <c r="AU40" i="176"/>
  <c r="G40" i="176"/>
  <c r="AY39" i="176"/>
  <c r="AX39" i="176"/>
  <c r="AW39" i="176"/>
  <c r="AV39" i="176"/>
  <c r="AU39" i="176"/>
  <c r="G39" i="176"/>
  <c r="AY38" i="176"/>
  <c r="AX38" i="176"/>
  <c r="AW38" i="176"/>
  <c r="AV38" i="176"/>
  <c r="AU38" i="176"/>
  <c r="G38" i="176"/>
  <c r="AY36" i="176"/>
  <c r="AX36" i="176"/>
  <c r="AW36" i="176"/>
  <c r="AV36" i="176"/>
  <c r="AU36" i="176"/>
  <c r="G36" i="176"/>
  <c r="AY35" i="176"/>
  <c r="AX35" i="176"/>
  <c r="AW35" i="176"/>
  <c r="AV35" i="176"/>
  <c r="AU35" i="176"/>
  <c r="G35" i="176"/>
  <c r="AY34" i="176"/>
  <c r="AX34" i="176"/>
  <c r="AW34" i="176"/>
  <c r="AV34" i="176"/>
  <c r="AU34" i="176"/>
  <c r="G34" i="176"/>
  <c r="AY33" i="176"/>
  <c r="AX33" i="176"/>
  <c r="AW33" i="176"/>
  <c r="AV33" i="176"/>
  <c r="AU33" i="176"/>
  <c r="G33" i="176"/>
  <c r="AY32" i="176"/>
  <c r="AX32" i="176"/>
  <c r="AW32" i="176"/>
  <c r="AV32" i="176"/>
  <c r="AU32" i="176"/>
  <c r="G32" i="176"/>
  <c r="AY31" i="176"/>
  <c r="AX31" i="176"/>
  <c r="AW31" i="176"/>
  <c r="AV31" i="176"/>
  <c r="AU31" i="176"/>
  <c r="G31" i="176"/>
  <c r="AY30" i="176"/>
  <c r="AX30" i="176"/>
  <c r="AW30" i="176"/>
  <c r="AV30" i="176"/>
  <c r="AU30" i="176"/>
  <c r="G30" i="176"/>
  <c r="AY29" i="176"/>
  <c r="AX29" i="176"/>
  <c r="AW29" i="176"/>
  <c r="AV29" i="176"/>
  <c r="AU29" i="176"/>
  <c r="G29" i="176"/>
  <c r="AY28" i="176"/>
  <c r="AX28" i="176"/>
  <c r="AW28" i="176"/>
  <c r="AV28" i="176"/>
  <c r="AU28" i="176"/>
  <c r="G28" i="176"/>
  <c r="AY27" i="176"/>
  <c r="AX27" i="176"/>
  <c r="AW27" i="176"/>
  <c r="AV27" i="176"/>
  <c r="AU27" i="176"/>
  <c r="G27" i="176"/>
  <c r="AY26" i="176"/>
  <c r="AX26" i="176"/>
  <c r="AW26" i="176"/>
  <c r="AV26" i="176"/>
  <c r="AU26" i="176"/>
  <c r="G26" i="176"/>
  <c r="AY25" i="176"/>
  <c r="AX25" i="176"/>
  <c r="AW25" i="176"/>
  <c r="AV25" i="176"/>
  <c r="AU25" i="176"/>
  <c r="G25" i="176"/>
  <c r="AY24" i="176"/>
  <c r="AX24" i="176"/>
  <c r="AW24" i="176"/>
  <c r="AV24" i="176"/>
  <c r="AU24" i="176"/>
  <c r="G24" i="176"/>
  <c r="AY23" i="176"/>
  <c r="AX23" i="176"/>
  <c r="AW23" i="176"/>
  <c r="AV23" i="176"/>
  <c r="AU23" i="176"/>
  <c r="G23" i="176"/>
  <c r="AY22" i="176"/>
  <c r="AX22" i="176"/>
  <c r="AW22" i="176"/>
  <c r="AV22" i="176"/>
  <c r="AU22" i="176"/>
  <c r="G22" i="176"/>
  <c r="AY21" i="176"/>
  <c r="AX21" i="176"/>
  <c r="AW21" i="176"/>
  <c r="AV21" i="176"/>
  <c r="AU21" i="176"/>
  <c r="G21" i="176"/>
  <c r="AY20" i="176"/>
  <c r="AX20" i="176"/>
  <c r="AW20" i="176"/>
  <c r="AV20" i="176"/>
  <c r="AU20" i="176"/>
  <c r="G20" i="176"/>
  <c r="AY19" i="176"/>
  <c r="AX19" i="176"/>
  <c r="AW19" i="176"/>
  <c r="AV19" i="176"/>
  <c r="AU19" i="176"/>
  <c r="G19" i="176"/>
  <c r="AY18" i="176"/>
  <c r="AX18" i="176"/>
  <c r="AW18" i="176"/>
  <c r="AV18" i="176"/>
  <c r="AU18" i="176"/>
  <c r="G18" i="176"/>
  <c r="AY17" i="176"/>
  <c r="AX17" i="176"/>
  <c r="AW17" i="176"/>
  <c r="AV17" i="176"/>
  <c r="AU17" i="176"/>
  <c r="G17" i="176"/>
  <c r="AY16" i="176"/>
  <c r="AX16" i="176"/>
  <c r="AW16" i="176"/>
  <c r="AV16" i="176"/>
  <c r="AU16" i="176"/>
  <c r="G16" i="176"/>
  <c r="AY15" i="176"/>
  <c r="AX15" i="176"/>
  <c r="AW15" i="176"/>
  <c r="AV15" i="176"/>
  <c r="AU15" i="176"/>
  <c r="G15" i="176"/>
  <c r="AY14" i="176"/>
  <c r="AX14" i="176"/>
  <c r="AW14" i="176"/>
  <c r="AV14" i="176"/>
  <c r="AU14" i="176"/>
  <c r="G14" i="176"/>
  <c r="AY13" i="176"/>
  <c r="AX13" i="176"/>
  <c r="AW13" i="176"/>
  <c r="AV13" i="176"/>
  <c r="AU13" i="176"/>
  <c r="G13" i="176"/>
  <c r="AY12" i="176"/>
  <c r="AX12" i="176"/>
  <c r="AW12" i="176"/>
  <c r="AV12" i="176"/>
  <c r="AU12" i="176"/>
  <c r="G12" i="176"/>
  <c r="AY11" i="176"/>
  <c r="AX11" i="176"/>
  <c r="AW11" i="176"/>
  <c r="AV11" i="176"/>
  <c r="AU11" i="176"/>
  <c r="G11" i="176"/>
  <c r="AY10" i="176"/>
  <c r="AX10" i="176"/>
  <c r="AW10" i="176"/>
  <c r="AV10" i="176"/>
  <c r="AU10" i="176"/>
  <c r="G10" i="176"/>
  <c r="AY9" i="176"/>
  <c r="AX9" i="176"/>
  <c r="AW9" i="176"/>
  <c r="AV9" i="176"/>
  <c r="AU9" i="176"/>
  <c r="G9" i="176"/>
  <c r="AY8" i="176"/>
  <c r="AX8" i="176"/>
  <c r="AW8" i="176"/>
  <c r="AU8" i="176"/>
  <c r="G8" i="176"/>
  <c r="G37" i="175"/>
  <c r="C114" i="175"/>
  <c r="G114" i="175"/>
  <c r="F114" i="175"/>
  <c r="D114" i="175"/>
  <c r="AW90" i="176" l="1"/>
  <c r="AU90" i="176"/>
  <c r="AY90" i="176"/>
  <c r="AX90" i="176"/>
  <c r="S91" i="176"/>
  <c r="AV90" i="176"/>
  <c r="G90" i="176"/>
  <c r="G94" i="176" s="1"/>
  <c r="G111" i="175"/>
  <c r="F111" i="175"/>
  <c r="D111" i="175"/>
  <c r="C111" i="175"/>
  <c r="C107" i="175" l="1"/>
  <c r="G107" i="175" s="1"/>
  <c r="C89" i="175"/>
  <c r="G108" i="175"/>
  <c r="F109" i="175"/>
  <c r="D109" i="175"/>
  <c r="F108" i="175"/>
  <c r="F107" i="175"/>
  <c r="D108" i="175"/>
  <c r="D107" i="175"/>
  <c r="C108" i="175"/>
  <c r="C109" i="175" l="1"/>
  <c r="G109" i="175" s="1"/>
  <c r="G102" i="175"/>
  <c r="F103" i="175"/>
  <c r="D103" i="175"/>
  <c r="C103" i="175"/>
  <c r="G103" i="175" s="1"/>
  <c r="F102" i="175"/>
  <c r="D102" i="175"/>
  <c r="C102" i="175"/>
  <c r="F101" i="175"/>
  <c r="D101" i="175"/>
  <c r="D104" i="175" s="1"/>
  <c r="C101" i="175"/>
  <c r="C104" i="175" s="1"/>
  <c r="F122" i="174"/>
  <c r="D122" i="174"/>
  <c r="C122" i="174"/>
  <c r="G122" i="174" s="1"/>
  <c r="AT89" i="175"/>
  <c r="AS89" i="175"/>
  <c r="AR89" i="175"/>
  <c r="AM89" i="175"/>
  <c r="AL89" i="175"/>
  <c r="AJ89" i="175"/>
  <c r="AI89" i="175"/>
  <c r="AH89" i="175"/>
  <c r="AE89" i="175"/>
  <c r="AD89" i="175"/>
  <c r="AC89" i="175"/>
  <c r="Z89" i="175"/>
  <c r="Y89" i="175"/>
  <c r="X89" i="175"/>
  <c r="U89" i="175"/>
  <c r="T89" i="175"/>
  <c r="S89" i="175"/>
  <c r="R89" i="175"/>
  <c r="Q89" i="175"/>
  <c r="P89" i="175"/>
  <c r="O89" i="175"/>
  <c r="N89" i="175"/>
  <c r="M89" i="175"/>
  <c r="L89" i="175"/>
  <c r="F89" i="175"/>
  <c r="D89" i="175"/>
  <c r="AY88" i="175"/>
  <c r="AX88" i="175"/>
  <c r="AW88" i="175"/>
  <c r="AV88" i="175"/>
  <c r="AU88" i="175"/>
  <c r="G88" i="175"/>
  <c r="AY87" i="175"/>
  <c r="AX87" i="175"/>
  <c r="AW87" i="175"/>
  <c r="AV87" i="175"/>
  <c r="AU87" i="175"/>
  <c r="G87" i="175"/>
  <c r="AY86" i="175"/>
  <c r="AX86" i="175"/>
  <c r="AW86" i="175"/>
  <c r="AV86" i="175"/>
  <c r="AU86" i="175"/>
  <c r="G86" i="175"/>
  <c r="AY85" i="175"/>
  <c r="AX85" i="175"/>
  <c r="AW85" i="175"/>
  <c r="AV85" i="175"/>
  <c r="AU85" i="175"/>
  <c r="G85" i="175"/>
  <c r="AY84" i="175"/>
  <c r="AX84" i="175"/>
  <c r="AW84" i="175"/>
  <c r="AV84" i="175"/>
  <c r="AU84" i="175"/>
  <c r="G84" i="175"/>
  <c r="AY83" i="175"/>
  <c r="AX83" i="175"/>
  <c r="AW83" i="175"/>
  <c r="AV83" i="175"/>
  <c r="AU83" i="175"/>
  <c r="G83" i="175"/>
  <c r="AY82" i="175"/>
  <c r="AX82" i="175"/>
  <c r="AW82" i="175"/>
  <c r="AV82" i="175"/>
  <c r="AU82" i="175"/>
  <c r="G82" i="175"/>
  <c r="AY81" i="175"/>
  <c r="AX81" i="175"/>
  <c r="AW81" i="175"/>
  <c r="AV81" i="175"/>
  <c r="AU81" i="175"/>
  <c r="G81" i="175"/>
  <c r="AY80" i="175"/>
  <c r="AX80" i="175"/>
  <c r="AW80" i="175"/>
  <c r="AV80" i="175"/>
  <c r="AU80" i="175"/>
  <c r="G80" i="175"/>
  <c r="AY79" i="175"/>
  <c r="AX79" i="175"/>
  <c r="AW79" i="175"/>
  <c r="AV79" i="175"/>
  <c r="AU79" i="175"/>
  <c r="G79" i="175"/>
  <c r="AY78" i="175"/>
  <c r="AX78" i="175"/>
  <c r="AW78" i="175"/>
  <c r="AV78" i="175"/>
  <c r="AU78" i="175"/>
  <c r="G78" i="175"/>
  <c r="AY77" i="175"/>
  <c r="AX77" i="175"/>
  <c r="AW77" i="175"/>
  <c r="AV77" i="175"/>
  <c r="AU77" i="175"/>
  <c r="G77" i="175"/>
  <c r="AY76" i="175"/>
  <c r="AX76" i="175"/>
  <c r="AW76" i="175"/>
  <c r="AV76" i="175"/>
  <c r="AU76" i="175"/>
  <c r="G76" i="175"/>
  <c r="AY75" i="175"/>
  <c r="AX75" i="175"/>
  <c r="AW75" i="175"/>
  <c r="AV75" i="175"/>
  <c r="AU75" i="175"/>
  <c r="G75" i="175"/>
  <c r="AY74" i="175"/>
  <c r="AX74" i="175"/>
  <c r="AW74" i="175"/>
  <c r="AV74" i="175"/>
  <c r="AU74" i="175"/>
  <c r="G74" i="175"/>
  <c r="AY73" i="175"/>
  <c r="AX73" i="175"/>
  <c r="AW73" i="175"/>
  <c r="AV73" i="175"/>
  <c r="AU73" i="175"/>
  <c r="G73" i="175"/>
  <c r="AY72" i="175"/>
  <c r="AX72" i="175"/>
  <c r="AW72" i="175"/>
  <c r="AV72" i="175"/>
  <c r="AU72" i="175"/>
  <c r="G72" i="175"/>
  <c r="AY71" i="175"/>
  <c r="AX71" i="175"/>
  <c r="AW71" i="175"/>
  <c r="AV71" i="175"/>
  <c r="AU71" i="175"/>
  <c r="G71" i="175"/>
  <c r="AY70" i="175"/>
  <c r="AX70" i="175"/>
  <c r="AW70" i="175"/>
  <c r="AV70" i="175"/>
  <c r="AU70" i="175"/>
  <c r="G70" i="175"/>
  <c r="AY69" i="175"/>
  <c r="AX69" i="175"/>
  <c r="AW69" i="175"/>
  <c r="AV69" i="175"/>
  <c r="AU69" i="175"/>
  <c r="G69" i="175"/>
  <c r="AY68" i="175"/>
  <c r="AX68" i="175"/>
  <c r="AW68" i="175"/>
  <c r="AV68" i="175"/>
  <c r="AU68" i="175"/>
  <c r="G68" i="175"/>
  <c r="AY67" i="175"/>
  <c r="AX67" i="175"/>
  <c r="AW67" i="175"/>
  <c r="AV67" i="175"/>
  <c r="AU67" i="175"/>
  <c r="G67" i="175"/>
  <c r="AY66" i="175"/>
  <c r="AX66" i="175"/>
  <c r="AW66" i="175"/>
  <c r="AV66" i="175"/>
  <c r="AU66" i="175"/>
  <c r="G66" i="175"/>
  <c r="AY65" i="175"/>
  <c r="AX65" i="175"/>
  <c r="AW65" i="175"/>
  <c r="AV65" i="175"/>
  <c r="AU65" i="175"/>
  <c r="G65" i="175"/>
  <c r="AY64" i="175"/>
  <c r="AX64" i="175"/>
  <c r="AW64" i="175"/>
  <c r="AV64" i="175"/>
  <c r="AU64" i="175"/>
  <c r="G64" i="175"/>
  <c r="AY63" i="175"/>
  <c r="AX63" i="175"/>
  <c r="AW63" i="175"/>
  <c r="AV63" i="175"/>
  <c r="AU63" i="175"/>
  <c r="G63" i="175"/>
  <c r="AY62" i="175"/>
  <c r="AX62" i="175"/>
  <c r="AW62" i="175"/>
  <c r="AV62" i="175"/>
  <c r="AU62" i="175"/>
  <c r="G62" i="175"/>
  <c r="AY61" i="175"/>
  <c r="AX61" i="175"/>
  <c r="AW61" i="175"/>
  <c r="AV61" i="175"/>
  <c r="AU61" i="175"/>
  <c r="G61" i="175"/>
  <c r="AY60" i="175"/>
  <c r="AX60" i="175"/>
  <c r="AW60" i="175"/>
  <c r="AV60" i="175"/>
  <c r="AU60" i="175"/>
  <c r="G60" i="175"/>
  <c r="AY59" i="175"/>
  <c r="AX59" i="175"/>
  <c r="AW59" i="175"/>
  <c r="AV59" i="175"/>
  <c r="AU59" i="175"/>
  <c r="G59" i="175"/>
  <c r="AY58" i="175"/>
  <c r="AX58" i="175"/>
  <c r="AW58" i="175"/>
  <c r="AV58" i="175"/>
  <c r="AU58" i="175"/>
  <c r="G58" i="175"/>
  <c r="AY57" i="175"/>
  <c r="AX57" i="175"/>
  <c r="AW57" i="175"/>
  <c r="AV57" i="175"/>
  <c r="AU57" i="175"/>
  <c r="G57" i="175"/>
  <c r="AY56" i="175"/>
  <c r="AX56" i="175"/>
  <c r="AW56" i="175"/>
  <c r="AV56" i="175"/>
  <c r="AU56" i="175"/>
  <c r="G56" i="175"/>
  <c r="AY55" i="175"/>
  <c r="AX55" i="175"/>
  <c r="AW55" i="175"/>
  <c r="AV55" i="175"/>
  <c r="AU55" i="175"/>
  <c r="G55" i="175"/>
  <c r="AY54" i="175"/>
  <c r="AX54" i="175"/>
  <c r="AW54" i="175"/>
  <c r="AV54" i="175"/>
  <c r="AU54" i="175"/>
  <c r="G54" i="175"/>
  <c r="AY53" i="175"/>
  <c r="AX53" i="175"/>
  <c r="AW53" i="175"/>
  <c r="AV53" i="175"/>
  <c r="AU53" i="175"/>
  <c r="G53" i="175"/>
  <c r="AY52" i="175"/>
  <c r="AX52" i="175"/>
  <c r="AW52" i="175"/>
  <c r="AV52" i="175"/>
  <c r="AU52" i="175"/>
  <c r="G52" i="175"/>
  <c r="AY51" i="175"/>
  <c r="AX51" i="175"/>
  <c r="AW51" i="175"/>
  <c r="AV51" i="175"/>
  <c r="AU51" i="175"/>
  <c r="G51" i="175"/>
  <c r="AY50" i="175"/>
  <c r="AX50" i="175"/>
  <c r="AW50" i="175"/>
  <c r="AV50" i="175"/>
  <c r="AU50" i="175"/>
  <c r="G50" i="175"/>
  <c r="AY49" i="175"/>
  <c r="AX49" i="175"/>
  <c r="AW49" i="175"/>
  <c r="AV49" i="175"/>
  <c r="AU49" i="175"/>
  <c r="G49" i="175"/>
  <c r="AY48" i="175"/>
  <c r="AX48" i="175"/>
  <c r="AW48" i="175"/>
  <c r="AV48" i="175"/>
  <c r="AU48" i="175"/>
  <c r="G48" i="175"/>
  <c r="AY47" i="175"/>
  <c r="AX47" i="175"/>
  <c r="AW47" i="175"/>
  <c r="AV47" i="175"/>
  <c r="AU47" i="175"/>
  <c r="G47" i="175"/>
  <c r="AY46" i="175"/>
  <c r="AX46" i="175"/>
  <c r="AW46" i="175"/>
  <c r="AV46" i="175"/>
  <c r="AU46" i="175"/>
  <c r="G46" i="175"/>
  <c r="AY45" i="175"/>
  <c r="AX45" i="175"/>
  <c r="AW45" i="175"/>
  <c r="AV45" i="175"/>
  <c r="AU45" i="175"/>
  <c r="G45" i="175"/>
  <c r="AY44" i="175"/>
  <c r="AX44" i="175"/>
  <c r="AW44" i="175"/>
  <c r="AV44" i="175"/>
  <c r="AU44" i="175"/>
  <c r="G44" i="175"/>
  <c r="AY43" i="175"/>
  <c r="AX43" i="175"/>
  <c r="AW43" i="175"/>
  <c r="AV43" i="175"/>
  <c r="AU43" i="175"/>
  <c r="G43" i="175"/>
  <c r="AY42" i="175"/>
  <c r="AX42" i="175"/>
  <c r="AW42" i="175"/>
  <c r="AV42" i="175"/>
  <c r="AU42" i="175"/>
  <c r="G42" i="175"/>
  <c r="AY41" i="175"/>
  <c r="AX41" i="175"/>
  <c r="AW41" i="175"/>
  <c r="AV41" i="175"/>
  <c r="AU41" i="175"/>
  <c r="G41" i="175"/>
  <c r="AY40" i="175"/>
  <c r="AX40" i="175"/>
  <c r="AW40" i="175"/>
  <c r="AV40" i="175"/>
  <c r="AU40" i="175"/>
  <c r="G40" i="175"/>
  <c r="AY39" i="175"/>
  <c r="AX39" i="175"/>
  <c r="AW39" i="175"/>
  <c r="AV39" i="175"/>
  <c r="AU39" i="175"/>
  <c r="G39" i="175"/>
  <c r="AY38" i="175"/>
  <c r="AX38" i="175"/>
  <c r="AW38" i="175"/>
  <c r="AV38" i="175"/>
  <c r="AU38" i="175"/>
  <c r="G38" i="175"/>
  <c r="AY37" i="175"/>
  <c r="AX37" i="175"/>
  <c r="AW37" i="175"/>
  <c r="AV37" i="175"/>
  <c r="AU37" i="175"/>
  <c r="AY36" i="175"/>
  <c r="AX36" i="175"/>
  <c r="AW36" i="175"/>
  <c r="AV36" i="175"/>
  <c r="AU36" i="175"/>
  <c r="G36" i="175"/>
  <c r="AY35" i="175"/>
  <c r="AX35" i="175"/>
  <c r="AW35" i="175"/>
  <c r="AV35" i="175"/>
  <c r="AU35" i="175"/>
  <c r="G35" i="175"/>
  <c r="AY34" i="175"/>
  <c r="AX34" i="175"/>
  <c r="AW34" i="175"/>
  <c r="AV34" i="175"/>
  <c r="AU34" i="175"/>
  <c r="G34" i="175"/>
  <c r="AY33" i="175"/>
  <c r="AX33" i="175"/>
  <c r="AW33" i="175"/>
  <c r="AV33" i="175"/>
  <c r="AU33" i="175"/>
  <c r="G33" i="175"/>
  <c r="AY32" i="175"/>
  <c r="AX32" i="175"/>
  <c r="AW32" i="175"/>
  <c r="AV32" i="175"/>
  <c r="AU32" i="175"/>
  <c r="G32" i="175"/>
  <c r="AY31" i="175"/>
  <c r="AX31" i="175"/>
  <c r="AW31" i="175"/>
  <c r="AV31" i="175"/>
  <c r="AU31" i="175"/>
  <c r="G31" i="175"/>
  <c r="AY30" i="175"/>
  <c r="AX30" i="175"/>
  <c r="AW30" i="175"/>
  <c r="AV30" i="175"/>
  <c r="AU30" i="175"/>
  <c r="G30" i="175"/>
  <c r="AY29" i="175"/>
  <c r="AX29" i="175"/>
  <c r="AW29" i="175"/>
  <c r="AV29" i="175"/>
  <c r="AU29" i="175"/>
  <c r="G29" i="175"/>
  <c r="AY28" i="175"/>
  <c r="AX28" i="175"/>
  <c r="AW28" i="175"/>
  <c r="AV28" i="175"/>
  <c r="AU28" i="175"/>
  <c r="G28" i="175"/>
  <c r="AY27" i="175"/>
  <c r="AX27" i="175"/>
  <c r="AW27" i="175"/>
  <c r="AV27" i="175"/>
  <c r="AU27" i="175"/>
  <c r="G27" i="175"/>
  <c r="AY26" i="175"/>
  <c r="AX26" i="175"/>
  <c r="AW26" i="175"/>
  <c r="AV26" i="175"/>
  <c r="AU26" i="175"/>
  <c r="G26" i="175"/>
  <c r="AY25" i="175"/>
  <c r="AX25" i="175"/>
  <c r="AW25" i="175"/>
  <c r="AV25" i="175"/>
  <c r="AU25" i="175"/>
  <c r="G25" i="175"/>
  <c r="AY24" i="175"/>
  <c r="AX24" i="175"/>
  <c r="AW24" i="175"/>
  <c r="AV24" i="175"/>
  <c r="AU24" i="175"/>
  <c r="G24" i="175"/>
  <c r="AY23" i="175"/>
  <c r="AX23" i="175"/>
  <c r="AW23" i="175"/>
  <c r="AV23" i="175"/>
  <c r="AU23" i="175"/>
  <c r="G23" i="175"/>
  <c r="AY22" i="175"/>
  <c r="AX22" i="175"/>
  <c r="AW22" i="175"/>
  <c r="AV22" i="175"/>
  <c r="AU22" i="175"/>
  <c r="G22" i="175"/>
  <c r="AY21" i="175"/>
  <c r="AX21" i="175"/>
  <c r="AW21" i="175"/>
  <c r="AV21" i="175"/>
  <c r="AU21" i="175"/>
  <c r="G21" i="175"/>
  <c r="AY20" i="175"/>
  <c r="AX20" i="175"/>
  <c r="AW20" i="175"/>
  <c r="AV20" i="175"/>
  <c r="AU20" i="175"/>
  <c r="G20" i="175"/>
  <c r="AY19" i="175"/>
  <c r="AX19" i="175"/>
  <c r="AW19" i="175"/>
  <c r="AV19" i="175"/>
  <c r="AU19" i="175"/>
  <c r="G19" i="175"/>
  <c r="AY18" i="175"/>
  <c r="AX18" i="175"/>
  <c r="AW18" i="175"/>
  <c r="AV18" i="175"/>
  <c r="AU18" i="175"/>
  <c r="G18" i="175"/>
  <c r="AY17" i="175"/>
  <c r="AX17" i="175"/>
  <c r="AW17" i="175"/>
  <c r="AV17" i="175"/>
  <c r="AU17" i="175"/>
  <c r="G17" i="175"/>
  <c r="AY16" i="175"/>
  <c r="AX16" i="175"/>
  <c r="AW16" i="175"/>
  <c r="AV16" i="175"/>
  <c r="AU16" i="175"/>
  <c r="G16" i="175"/>
  <c r="AY15" i="175"/>
  <c r="AX15" i="175"/>
  <c r="AW15" i="175"/>
  <c r="AV15" i="175"/>
  <c r="AU15" i="175"/>
  <c r="G15" i="175"/>
  <c r="AY14" i="175"/>
  <c r="AX14" i="175"/>
  <c r="AW14" i="175"/>
  <c r="AV14" i="175"/>
  <c r="AU14" i="175"/>
  <c r="G14" i="175"/>
  <c r="AY13" i="175"/>
  <c r="AX13" i="175"/>
  <c r="AW13" i="175"/>
  <c r="AV13" i="175"/>
  <c r="AU13" i="175"/>
  <c r="G13" i="175"/>
  <c r="AY12" i="175"/>
  <c r="AX12" i="175"/>
  <c r="AW12" i="175"/>
  <c r="AV12" i="175"/>
  <c r="AU12" i="175"/>
  <c r="G12" i="175"/>
  <c r="AY11" i="175"/>
  <c r="AX11" i="175"/>
  <c r="AW11" i="175"/>
  <c r="AV11" i="175"/>
  <c r="AU11" i="175"/>
  <c r="G11" i="175"/>
  <c r="AY10" i="175"/>
  <c r="AX10" i="175"/>
  <c r="AW10" i="175"/>
  <c r="AV10" i="175"/>
  <c r="AU10" i="175"/>
  <c r="G10" i="175"/>
  <c r="AY9" i="175"/>
  <c r="AX9" i="175"/>
  <c r="AW9" i="175"/>
  <c r="AV9" i="175"/>
  <c r="AU9" i="175"/>
  <c r="G9" i="175"/>
  <c r="AY8" i="175"/>
  <c r="AX8" i="175"/>
  <c r="AW8" i="175"/>
  <c r="AU8" i="175"/>
  <c r="G8" i="175"/>
  <c r="AX89" i="175" l="1"/>
  <c r="AY89" i="175"/>
  <c r="S90" i="175"/>
  <c r="G101" i="175"/>
  <c r="G104" i="175" s="1"/>
  <c r="AV89" i="175"/>
  <c r="AW89" i="175"/>
  <c r="AU89" i="175"/>
  <c r="G89" i="175"/>
  <c r="G91" i="175" s="1"/>
  <c r="F120" i="174"/>
  <c r="D120" i="174"/>
  <c r="C120" i="174"/>
  <c r="G120" i="174" l="1"/>
  <c r="D113" i="174" l="1"/>
  <c r="C91" i="174"/>
  <c r="C113" i="174"/>
  <c r="F113" i="174"/>
  <c r="AV64" i="174"/>
  <c r="AV56" i="174"/>
  <c r="AV57" i="174"/>
  <c r="AV58" i="174"/>
  <c r="AV59" i="174"/>
  <c r="AV60" i="174"/>
  <c r="AV61" i="174"/>
  <c r="AV62" i="174"/>
  <c r="AV63" i="174"/>
  <c r="AV65" i="174"/>
  <c r="AY39" i="174"/>
  <c r="AY40" i="174"/>
  <c r="AY41" i="174"/>
  <c r="AY42" i="174"/>
  <c r="AY43" i="174"/>
  <c r="AY44" i="174"/>
  <c r="AY45" i="174"/>
  <c r="AY46" i="174"/>
  <c r="AX39" i="174"/>
  <c r="AX40" i="174"/>
  <c r="AX41" i="174"/>
  <c r="AX42" i="174"/>
  <c r="AX43" i="174"/>
  <c r="AX44" i="174"/>
  <c r="AX45" i="174"/>
  <c r="AX46" i="174"/>
  <c r="AY38" i="174"/>
  <c r="AX38" i="174"/>
  <c r="AW39" i="174"/>
  <c r="AW40" i="174"/>
  <c r="AW41" i="174"/>
  <c r="AW42" i="174"/>
  <c r="AW43" i="174"/>
  <c r="AW44" i="174"/>
  <c r="AW45" i="174"/>
  <c r="AW46" i="174"/>
  <c r="AW38" i="174"/>
  <c r="AV39" i="174"/>
  <c r="AV40" i="174"/>
  <c r="AV41" i="174"/>
  <c r="AV42" i="174"/>
  <c r="AV43" i="174"/>
  <c r="AV44" i="174"/>
  <c r="AV45" i="174"/>
  <c r="AV46" i="174"/>
  <c r="AV38" i="174"/>
  <c r="AU39" i="174"/>
  <c r="AU40" i="174"/>
  <c r="AU41" i="174"/>
  <c r="AU42" i="174"/>
  <c r="AU43" i="174"/>
  <c r="AU44" i="174"/>
  <c r="AU45" i="174"/>
  <c r="AU46" i="174"/>
  <c r="AU47" i="174"/>
  <c r="AU48" i="174"/>
  <c r="AU38" i="174"/>
  <c r="AY50" i="174"/>
  <c r="AX50" i="174"/>
  <c r="AW50" i="174"/>
  <c r="AV50" i="174"/>
  <c r="AU50" i="174"/>
  <c r="G50" i="174"/>
  <c r="G113" i="174" l="1"/>
  <c r="F116" i="174" s="1"/>
  <c r="D109" i="174"/>
  <c r="F109" i="174"/>
  <c r="C110" i="174"/>
  <c r="C109" i="174"/>
  <c r="C111" i="174" s="1"/>
  <c r="F110" i="174"/>
  <c r="D110" i="174"/>
  <c r="F111" i="174" l="1"/>
  <c r="D111" i="174"/>
  <c r="G111" i="174" s="1"/>
  <c r="D107" i="174"/>
  <c r="C107" i="174"/>
  <c r="C102" i="174" l="1"/>
  <c r="F101" i="174"/>
  <c r="D101" i="174"/>
  <c r="C101" i="174"/>
  <c r="F107" i="174"/>
  <c r="F91" i="174" s="1"/>
  <c r="G107" i="174" l="1"/>
  <c r="C104" i="174"/>
  <c r="F102" i="174"/>
  <c r="D103" i="174"/>
  <c r="D102" i="174"/>
  <c r="D104" i="174" s="1"/>
  <c r="C103" i="174"/>
  <c r="F118" i="170"/>
  <c r="D118" i="170"/>
  <c r="C118" i="170"/>
  <c r="G118" i="170" s="1"/>
  <c r="AT89" i="174"/>
  <c r="AS89" i="174"/>
  <c r="AR89" i="174"/>
  <c r="AL89" i="174"/>
  <c r="AJ89" i="174"/>
  <c r="AI89" i="174"/>
  <c r="AE89" i="174"/>
  <c r="AD89" i="174"/>
  <c r="Z89" i="174"/>
  <c r="Y89" i="174"/>
  <c r="U89" i="174"/>
  <c r="T89" i="174"/>
  <c r="R89" i="174"/>
  <c r="Q89" i="174"/>
  <c r="P89" i="174"/>
  <c r="O89" i="174"/>
  <c r="N89" i="174"/>
  <c r="M89" i="174"/>
  <c r="L89" i="174"/>
  <c r="F89" i="174"/>
  <c r="F93" i="174" s="1"/>
  <c r="D89" i="174"/>
  <c r="D93" i="174" s="1"/>
  <c r="C89" i="174"/>
  <c r="C93" i="174" s="1"/>
  <c r="AY88" i="174"/>
  <c r="AX88" i="174"/>
  <c r="AW88" i="174"/>
  <c r="AV88" i="174"/>
  <c r="AU88" i="174"/>
  <c r="G88" i="174"/>
  <c r="AY87" i="174"/>
  <c r="AX87" i="174"/>
  <c r="AW87" i="174"/>
  <c r="AV87" i="174"/>
  <c r="AU87" i="174"/>
  <c r="G87" i="174"/>
  <c r="AY86" i="174"/>
  <c r="AX86" i="174"/>
  <c r="AW86" i="174"/>
  <c r="AV86" i="174"/>
  <c r="AU86" i="174"/>
  <c r="G86" i="174"/>
  <c r="AY85" i="174"/>
  <c r="AX85" i="174"/>
  <c r="AW85" i="174"/>
  <c r="AV85" i="174"/>
  <c r="AU85" i="174"/>
  <c r="G85" i="174"/>
  <c r="AY84" i="174"/>
  <c r="AX84" i="174"/>
  <c r="AW84" i="174"/>
  <c r="AV84" i="174"/>
  <c r="AU84" i="174"/>
  <c r="G84" i="174"/>
  <c r="AY83" i="174"/>
  <c r="AX83" i="174"/>
  <c r="AW83" i="174"/>
  <c r="AV83" i="174"/>
  <c r="AU83" i="174"/>
  <c r="G83" i="174"/>
  <c r="AY82" i="174"/>
  <c r="AX82" i="174"/>
  <c r="AW82" i="174"/>
  <c r="AV82" i="174"/>
  <c r="AU82" i="174"/>
  <c r="G82" i="174"/>
  <c r="AY81" i="174"/>
  <c r="AX81" i="174"/>
  <c r="AW81" i="174"/>
  <c r="AV81" i="174"/>
  <c r="AU81" i="174"/>
  <c r="G81" i="174"/>
  <c r="AY80" i="174"/>
  <c r="AX80" i="174"/>
  <c r="AW80" i="174"/>
  <c r="AV80" i="174"/>
  <c r="AU80" i="174"/>
  <c r="G80" i="174"/>
  <c r="AY79" i="174"/>
  <c r="AX79" i="174"/>
  <c r="AW79" i="174"/>
  <c r="AV79" i="174"/>
  <c r="AU79" i="174"/>
  <c r="G79" i="174"/>
  <c r="AY78" i="174"/>
  <c r="AX78" i="174"/>
  <c r="AW78" i="174"/>
  <c r="AV78" i="174"/>
  <c r="AU78" i="174"/>
  <c r="G78" i="174"/>
  <c r="AY77" i="174"/>
  <c r="AX77" i="174"/>
  <c r="AW77" i="174"/>
  <c r="AV77" i="174"/>
  <c r="AU77" i="174"/>
  <c r="G77" i="174"/>
  <c r="AY76" i="174"/>
  <c r="AX76" i="174"/>
  <c r="AW76" i="174"/>
  <c r="AV76" i="174"/>
  <c r="AU76" i="174"/>
  <c r="G76" i="174"/>
  <c r="AY75" i="174"/>
  <c r="AX75" i="174"/>
  <c r="AW75" i="174"/>
  <c r="AV75" i="174"/>
  <c r="AU75" i="174"/>
  <c r="G75" i="174"/>
  <c r="AY74" i="174"/>
  <c r="AX74" i="174"/>
  <c r="AW74" i="174"/>
  <c r="AV74" i="174"/>
  <c r="AU74" i="174"/>
  <c r="G74" i="174"/>
  <c r="AY73" i="174"/>
  <c r="AX73" i="174"/>
  <c r="AW73" i="174"/>
  <c r="AV73" i="174"/>
  <c r="AU73" i="174"/>
  <c r="G73" i="174"/>
  <c r="AY72" i="174"/>
  <c r="AX72" i="174"/>
  <c r="AW72" i="174"/>
  <c r="AV72" i="174"/>
  <c r="AU72" i="174"/>
  <c r="G72" i="174"/>
  <c r="AY71" i="174"/>
  <c r="AX71" i="174"/>
  <c r="AW71" i="174"/>
  <c r="AV71" i="174"/>
  <c r="AU71" i="174"/>
  <c r="G71" i="174"/>
  <c r="AY70" i="174"/>
  <c r="AX70" i="174"/>
  <c r="AW70" i="174"/>
  <c r="AV70" i="174"/>
  <c r="AU70" i="174"/>
  <c r="G70" i="174"/>
  <c r="AY69" i="174"/>
  <c r="AX69" i="174"/>
  <c r="AW69" i="174"/>
  <c r="AV69" i="174"/>
  <c r="AU69" i="174"/>
  <c r="G69" i="174"/>
  <c r="AY68" i="174"/>
  <c r="AX68" i="174"/>
  <c r="AW68" i="174"/>
  <c r="AV68" i="174"/>
  <c r="AU68" i="174"/>
  <c r="G68" i="174"/>
  <c r="AY67" i="174"/>
  <c r="AX67" i="174"/>
  <c r="AW67" i="174"/>
  <c r="AV67" i="174"/>
  <c r="AU67" i="174"/>
  <c r="G67" i="174"/>
  <c r="AY66" i="174"/>
  <c r="AX66" i="174"/>
  <c r="AW66" i="174"/>
  <c r="AV66" i="174"/>
  <c r="AU66" i="174"/>
  <c r="G66" i="174"/>
  <c r="AY65" i="174"/>
  <c r="AX65" i="174"/>
  <c r="AW65" i="174"/>
  <c r="AU65" i="174"/>
  <c r="G65" i="174"/>
  <c r="AY64" i="174"/>
  <c r="AX64" i="174"/>
  <c r="AW64" i="174"/>
  <c r="AU64" i="174"/>
  <c r="G64" i="174"/>
  <c r="AY63" i="174"/>
  <c r="AX63" i="174"/>
  <c r="AW63" i="174"/>
  <c r="AU63" i="174"/>
  <c r="G63" i="174"/>
  <c r="AY62" i="174"/>
  <c r="AX62" i="174"/>
  <c r="AW62" i="174"/>
  <c r="AU62" i="174"/>
  <c r="G62" i="174"/>
  <c r="AY61" i="174"/>
  <c r="AX61" i="174"/>
  <c r="AW61" i="174"/>
  <c r="AU61" i="174"/>
  <c r="G61" i="174"/>
  <c r="AY60" i="174"/>
  <c r="AX60" i="174"/>
  <c r="AW60" i="174"/>
  <c r="AU60" i="174"/>
  <c r="G60" i="174"/>
  <c r="AY59" i="174"/>
  <c r="AX59" i="174"/>
  <c r="AW59" i="174"/>
  <c r="AU59" i="174"/>
  <c r="G59" i="174"/>
  <c r="AY58" i="174"/>
  <c r="AX58" i="174"/>
  <c r="AW58" i="174"/>
  <c r="AU58" i="174"/>
  <c r="G58" i="174"/>
  <c r="AY57" i="174"/>
  <c r="AX57" i="174"/>
  <c r="AW57" i="174"/>
  <c r="AU57" i="174"/>
  <c r="G57" i="174"/>
  <c r="AY56" i="174"/>
  <c r="AX56" i="174"/>
  <c r="AW56" i="174"/>
  <c r="AU56" i="174"/>
  <c r="G56" i="174"/>
  <c r="AY55" i="174"/>
  <c r="AX55" i="174"/>
  <c r="AW55" i="174"/>
  <c r="AV55" i="174"/>
  <c r="AU55" i="174"/>
  <c r="G55" i="174"/>
  <c r="AY54" i="174"/>
  <c r="AX54" i="174"/>
  <c r="AW54" i="174"/>
  <c r="AV54" i="174"/>
  <c r="AU54" i="174"/>
  <c r="G54" i="174"/>
  <c r="AY53" i="174"/>
  <c r="AX53" i="174"/>
  <c r="AW53" i="174"/>
  <c r="AV53" i="174"/>
  <c r="AU53" i="174"/>
  <c r="G53" i="174"/>
  <c r="AY52" i="174"/>
  <c r="AX52" i="174"/>
  <c r="AW52" i="174"/>
  <c r="AV52" i="174"/>
  <c r="AU52" i="174"/>
  <c r="G52" i="174"/>
  <c r="AY51" i="174"/>
  <c r="AX51" i="174"/>
  <c r="AW51" i="174"/>
  <c r="AV51" i="174"/>
  <c r="AU51" i="174"/>
  <c r="G51" i="174"/>
  <c r="AM89" i="174"/>
  <c r="AH89" i="174"/>
  <c r="AC89" i="174"/>
  <c r="S89" i="174"/>
  <c r="AY49" i="174"/>
  <c r="AX49" i="174"/>
  <c r="AW49" i="174"/>
  <c r="AV49" i="174"/>
  <c r="AU49" i="174"/>
  <c r="G49" i="174"/>
  <c r="AY48" i="174"/>
  <c r="AX48" i="174"/>
  <c r="AW48" i="174"/>
  <c r="AV48" i="174"/>
  <c r="G48" i="174"/>
  <c r="AY47" i="174"/>
  <c r="AX47" i="174"/>
  <c r="AW47" i="174"/>
  <c r="AV47" i="174"/>
  <c r="G47" i="174"/>
  <c r="G46" i="174"/>
  <c r="G45" i="174"/>
  <c r="G44" i="174"/>
  <c r="G43" i="174"/>
  <c r="G42" i="174"/>
  <c r="G41" i="174"/>
  <c r="G40" i="174"/>
  <c r="G39" i="174"/>
  <c r="G38" i="174"/>
  <c r="AY37" i="174"/>
  <c r="AX37" i="174"/>
  <c r="AW37" i="174"/>
  <c r="AV37" i="174"/>
  <c r="AU37" i="174"/>
  <c r="G37" i="174"/>
  <c r="AY36" i="174"/>
  <c r="AX36" i="174"/>
  <c r="AW36" i="174"/>
  <c r="AV36" i="174"/>
  <c r="AU36" i="174"/>
  <c r="G36" i="174"/>
  <c r="AY35" i="174"/>
  <c r="AX35" i="174"/>
  <c r="AW35" i="174"/>
  <c r="AV35" i="174"/>
  <c r="AU35" i="174"/>
  <c r="G35" i="174"/>
  <c r="AY34" i="174"/>
  <c r="AX34" i="174"/>
  <c r="AW34" i="174"/>
  <c r="AV34" i="174"/>
  <c r="AU34" i="174"/>
  <c r="G34" i="174"/>
  <c r="AY33" i="174"/>
  <c r="AX33" i="174"/>
  <c r="AW33" i="174"/>
  <c r="AV33" i="174"/>
  <c r="AU33" i="174"/>
  <c r="G33" i="174"/>
  <c r="AY32" i="174"/>
  <c r="AX32" i="174"/>
  <c r="AW32" i="174"/>
  <c r="AV32" i="174"/>
  <c r="AU32" i="174"/>
  <c r="G32" i="174"/>
  <c r="AY31" i="174"/>
  <c r="AX31" i="174"/>
  <c r="AW31" i="174"/>
  <c r="AV31" i="174"/>
  <c r="AU31" i="174"/>
  <c r="G31" i="174"/>
  <c r="AY30" i="174"/>
  <c r="AX30" i="174"/>
  <c r="AW30" i="174"/>
  <c r="AV30" i="174"/>
  <c r="AU30" i="174"/>
  <c r="G30" i="174"/>
  <c r="AY29" i="174"/>
  <c r="AX29" i="174"/>
  <c r="AW29" i="174"/>
  <c r="AV29" i="174"/>
  <c r="AU29" i="174"/>
  <c r="G29" i="174"/>
  <c r="AY28" i="174"/>
  <c r="AX28" i="174"/>
  <c r="AW28" i="174"/>
  <c r="AV28" i="174"/>
  <c r="AU28" i="174"/>
  <c r="G28" i="174"/>
  <c r="AY27" i="174"/>
  <c r="AX27" i="174"/>
  <c r="AW27" i="174"/>
  <c r="AV27" i="174"/>
  <c r="AU27" i="174"/>
  <c r="G27" i="174"/>
  <c r="AY26" i="174"/>
  <c r="AX26" i="174"/>
  <c r="AW26" i="174"/>
  <c r="AV26" i="174"/>
  <c r="AU26" i="174"/>
  <c r="G26" i="174"/>
  <c r="AY25" i="174"/>
  <c r="AX25" i="174"/>
  <c r="AW25" i="174"/>
  <c r="AV25" i="174"/>
  <c r="AU25" i="174"/>
  <c r="G25" i="174"/>
  <c r="AY24" i="174"/>
  <c r="AX24" i="174"/>
  <c r="AW24" i="174"/>
  <c r="AV24" i="174"/>
  <c r="AU24" i="174"/>
  <c r="G24" i="174"/>
  <c r="AY23" i="174"/>
  <c r="AX23" i="174"/>
  <c r="AW23" i="174"/>
  <c r="AV23" i="174"/>
  <c r="AU23" i="174"/>
  <c r="G23" i="174"/>
  <c r="AY22" i="174"/>
  <c r="AX22" i="174"/>
  <c r="AW22" i="174"/>
  <c r="AV22" i="174"/>
  <c r="AU22" i="174"/>
  <c r="G22" i="174"/>
  <c r="AY21" i="174"/>
  <c r="AX21" i="174"/>
  <c r="AW21" i="174"/>
  <c r="AV21" i="174"/>
  <c r="AU21" i="174"/>
  <c r="G21" i="174"/>
  <c r="AY20" i="174"/>
  <c r="AX20" i="174"/>
  <c r="AW20" i="174"/>
  <c r="AV20" i="174"/>
  <c r="AU20" i="174"/>
  <c r="G20" i="174"/>
  <c r="AY19" i="174"/>
  <c r="AX19" i="174"/>
  <c r="AW19" i="174"/>
  <c r="AV19" i="174"/>
  <c r="AU19" i="174"/>
  <c r="G19" i="174"/>
  <c r="AY18" i="174"/>
  <c r="AX18" i="174"/>
  <c r="AW18" i="174"/>
  <c r="AV18" i="174"/>
  <c r="AU18" i="174"/>
  <c r="G18" i="174"/>
  <c r="AY17" i="174"/>
  <c r="AX17" i="174"/>
  <c r="AW17" i="174"/>
  <c r="AV17" i="174"/>
  <c r="AU17" i="174"/>
  <c r="G17" i="174"/>
  <c r="AY16" i="174"/>
  <c r="AX16" i="174"/>
  <c r="AW16" i="174"/>
  <c r="AV16" i="174"/>
  <c r="AU16" i="174"/>
  <c r="G16" i="174"/>
  <c r="AY15" i="174"/>
  <c r="AX15" i="174"/>
  <c r="AW15" i="174"/>
  <c r="AV15" i="174"/>
  <c r="AU15" i="174"/>
  <c r="G15" i="174"/>
  <c r="AY14" i="174"/>
  <c r="AX14" i="174"/>
  <c r="AW14" i="174"/>
  <c r="AV14" i="174"/>
  <c r="AU14" i="174"/>
  <c r="G14" i="174"/>
  <c r="AY13" i="174"/>
  <c r="AX13" i="174"/>
  <c r="AW13" i="174"/>
  <c r="AV13" i="174"/>
  <c r="AU13" i="174"/>
  <c r="G13" i="174"/>
  <c r="AY12" i="174"/>
  <c r="AX12" i="174"/>
  <c r="AW12" i="174"/>
  <c r="AV12" i="174"/>
  <c r="AU12" i="174"/>
  <c r="G12" i="174"/>
  <c r="AY11" i="174"/>
  <c r="AX11" i="174"/>
  <c r="AW11" i="174"/>
  <c r="AV11" i="174"/>
  <c r="AU11" i="174"/>
  <c r="G11" i="174"/>
  <c r="AY10" i="174"/>
  <c r="AX10" i="174"/>
  <c r="AW10" i="174"/>
  <c r="AV10" i="174"/>
  <c r="AU10" i="174"/>
  <c r="G10" i="174"/>
  <c r="AY9" i="174"/>
  <c r="AX9" i="174"/>
  <c r="AW9" i="174"/>
  <c r="AV9" i="174"/>
  <c r="AU9" i="174"/>
  <c r="G9" i="174"/>
  <c r="AY8" i="174"/>
  <c r="AX8" i="174"/>
  <c r="AW8" i="174"/>
  <c r="AU8" i="174"/>
  <c r="G8" i="174"/>
  <c r="G37" i="170"/>
  <c r="G38" i="170"/>
  <c r="G39" i="170"/>
  <c r="F103" i="174" l="1"/>
  <c r="F104" i="174" s="1"/>
  <c r="G104" i="174" s="1"/>
  <c r="AV89" i="174"/>
  <c r="S90" i="174"/>
  <c r="H93" i="174"/>
  <c r="G89" i="174"/>
  <c r="G92" i="174" s="1"/>
  <c r="G94" i="174" s="1"/>
  <c r="AX89" i="174"/>
  <c r="AW89" i="174"/>
  <c r="AU89" i="174"/>
  <c r="AY89" i="174"/>
  <c r="X89" i="174"/>
  <c r="C116" i="170"/>
  <c r="G116" i="170" s="1"/>
  <c r="D116" i="170"/>
  <c r="F116" i="170"/>
  <c r="F114" i="170" l="1"/>
  <c r="D114" i="170"/>
  <c r="C114" i="170"/>
  <c r="G114" i="170" s="1"/>
  <c r="G50" i="170"/>
  <c r="AZ50" i="170"/>
  <c r="AY50" i="170"/>
  <c r="AX50" i="170"/>
  <c r="AM50" i="170"/>
  <c r="AV50" i="170" s="1"/>
  <c r="AH50" i="170"/>
  <c r="AC50" i="170"/>
  <c r="X50" i="170"/>
  <c r="S50" i="170"/>
  <c r="AW50" i="170" s="1"/>
  <c r="F111" i="170" l="1"/>
  <c r="F112" i="170" s="1"/>
  <c r="D111" i="170"/>
  <c r="D112" i="170" s="1"/>
  <c r="C111" i="170"/>
  <c r="C112" i="170" s="1"/>
  <c r="G112" i="170" s="1"/>
  <c r="G110" i="170"/>
  <c r="G111" i="170" l="1"/>
  <c r="H112" i="170" s="1"/>
  <c r="G83" i="170"/>
  <c r="G107" i="170" l="1"/>
  <c r="F104" i="170" l="1"/>
  <c r="D103" i="170"/>
  <c r="D105" i="170" s="1"/>
  <c r="C103" i="170"/>
  <c r="D104" i="170"/>
  <c r="C104" i="170"/>
  <c r="F103" i="170"/>
  <c r="F105" i="170" l="1"/>
  <c r="C105" i="170"/>
  <c r="G105" i="170" s="1"/>
  <c r="G104" i="170"/>
  <c r="G103" i="170"/>
  <c r="D101" i="170"/>
  <c r="C101" i="170"/>
  <c r="G101" i="170" l="1"/>
  <c r="G8" i="170"/>
  <c r="G9" i="170"/>
  <c r="G10" i="170"/>
  <c r="G11" i="170"/>
  <c r="G12" i="170"/>
  <c r="G13" i="170"/>
  <c r="G14" i="170"/>
  <c r="G15" i="170"/>
  <c r="G16" i="170"/>
  <c r="G17" i="170"/>
  <c r="G18" i="170"/>
  <c r="G19" i="170"/>
  <c r="G20" i="170"/>
  <c r="G21" i="170"/>
  <c r="G22" i="170"/>
  <c r="G23" i="170"/>
  <c r="G24" i="170"/>
  <c r="G25" i="170"/>
  <c r="G26" i="170"/>
  <c r="G27" i="170"/>
  <c r="G28" i="170"/>
  <c r="G29" i="170"/>
  <c r="G30" i="170"/>
  <c r="G31" i="170"/>
  <c r="G32" i="170"/>
  <c r="G33" i="170"/>
  <c r="G34" i="170"/>
  <c r="G35" i="170"/>
  <c r="G36" i="170"/>
  <c r="G40" i="170"/>
  <c r="G41" i="170"/>
  <c r="G42" i="170"/>
  <c r="G43" i="170"/>
  <c r="G44" i="170"/>
  <c r="G45" i="170"/>
  <c r="G46" i="170"/>
  <c r="G47" i="170"/>
  <c r="G48" i="170"/>
  <c r="G49" i="170"/>
  <c r="G51" i="170"/>
  <c r="G52" i="170"/>
  <c r="G53" i="170"/>
  <c r="G54" i="170"/>
  <c r="G55" i="170"/>
  <c r="G56" i="170"/>
  <c r="G57" i="170"/>
  <c r="G58" i="170"/>
  <c r="G59" i="170"/>
  <c r="G60" i="170"/>
  <c r="G61" i="170"/>
  <c r="G62" i="170"/>
  <c r="G63" i="170"/>
  <c r="G64" i="170"/>
  <c r="G65" i="170"/>
  <c r="G66" i="170"/>
  <c r="G67" i="170"/>
  <c r="G68" i="170"/>
  <c r="G69" i="170"/>
  <c r="G70" i="170"/>
  <c r="G71" i="170"/>
  <c r="G72" i="170"/>
  <c r="G73" i="170"/>
  <c r="G74" i="170"/>
  <c r="G75" i="170"/>
  <c r="G76" i="170"/>
  <c r="G77" i="170"/>
  <c r="G78" i="170"/>
  <c r="G79" i="170"/>
  <c r="G80" i="170"/>
  <c r="G81" i="170"/>
  <c r="G82" i="170"/>
  <c r="G84" i="170"/>
  <c r="G85" i="170"/>
  <c r="G86" i="170"/>
  <c r="G87" i="170"/>
  <c r="G88" i="170"/>
  <c r="AM89" i="170" l="1"/>
  <c r="AL89" i="170"/>
  <c r="AT89" i="170" l="1"/>
  <c r="AS89" i="170"/>
  <c r="AR89" i="170"/>
  <c r="AJ89" i="170"/>
  <c r="AI89" i="170"/>
  <c r="AH89" i="170"/>
  <c r="AE89" i="170"/>
  <c r="AD89" i="170"/>
  <c r="AC89" i="170"/>
  <c r="Z89" i="170"/>
  <c r="Y89" i="170"/>
  <c r="X89" i="170"/>
  <c r="U89" i="170"/>
  <c r="T89" i="170"/>
  <c r="S89" i="170"/>
  <c r="R89" i="170"/>
  <c r="Q89" i="170"/>
  <c r="N89" i="170"/>
  <c r="M89" i="170"/>
  <c r="F89" i="170"/>
  <c r="D89" i="170"/>
  <c r="C89" i="170"/>
  <c r="AY88" i="170"/>
  <c r="AX88" i="170"/>
  <c r="AW88" i="170"/>
  <c r="AV88" i="170"/>
  <c r="AU88" i="170"/>
  <c r="AW87" i="170"/>
  <c r="AV87" i="170"/>
  <c r="AU87" i="170"/>
  <c r="P89" i="170"/>
  <c r="AX87" i="170"/>
  <c r="AY86" i="170"/>
  <c r="AX86" i="170"/>
  <c r="AW86" i="170"/>
  <c r="AV86" i="170"/>
  <c r="AU86" i="170"/>
  <c r="AY85" i="170"/>
  <c r="AX85" i="170"/>
  <c r="AW85" i="170"/>
  <c r="AV85" i="170"/>
  <c r="AU85" i="170"/>
  <c r="AY84" i="170"/>
  <c r="AX84" i="170"/>
  <c r="AW84" i="170"/>
  <c r="AV84" i="170"/>
  <c r="AU84" i="170"/>
  <c r="AY83" i="170"/>
  <c r="AX83" i="170"/>
  <c r="AW83" i="170"/>
  <c r="AV83" i="170"/>
  <c r="AU83" i="170"/>
  <c r="AY82" i="170"/>
  <c r="AX82" i="170"/>
  <c r="AW82" i="170"/>
  <c r="AV82" i="170"/>
  <c r="AU82" i="170"/>
  <c r="AY81" i="170"/>
  <c r="AX81" i="170"/>
  <c r="AW81" i="170"/>
  <c r="AV81" i="170"/>
  <c r="AU81" i="170"/>
  <c r="AY80" i="170"/>
  <c r="AX80" i="170"/>
  <c r="AW80" i="170"/>
  <c r="AV80" i="170"/>
  <c r="AU80" i="170"/>
  <c r="AY79" i="170"/>
  <c r="AX79" i="170"/>
  <c r="AW79" i="170"/>
  <c r="AV79" i="170"/>
  <c r="AU79" i="170"/>
  <c r="AY78" i="170"/>
  <c r="AX78" i="170"/>
  <c r="AW78" i="170"/>
  <c r="AV78" i="170"/>
  <c r="AU78" i="170"/>
  <c r="AY77" i="170"/>
  <c r="AX77" i="170"/>
  <c r="AW77" i="170"/>
  <c r="AV77" i="170"/>
  <c r="AU77" i="170"/>
  <c r="AY76" i="170"/>
  <c r="AX76" i="170"/>
  <c r="AW76" i="170"/>
  <c r="AV76" i="170"/>
  <c r="AU76" i="170"/>
  <c r="AY75" i="170"/>
  <c r="AX75" i="170"/>
  <c r="AW75" i="170"/>
  <c r="AV75" i="170"/>
  <c r="AU75" i="170"/>
  <c r="AY74" i="170"/>
  <c r="AX74" i="170"/>
  <c r="AW74" i="170"/>
  <c r="AV74" i="170"/>
  <c r="AU74" i="170"/>
  <c r="AY73" i="170"/>
  <c r="AX73" i="170"/>
  <c r="AW73" i="170"/>
  <c r="AV73" i="170"/>
  <c r="AU73" i="170"/>
  <c r="AY72" i="170"/>
  <c r="AX72" i="170"/>
  <c r="AW72" i="170"/>
  <c r="AV72" i="170"/>
  <c r="AU72" i="170"/>
  <c r="AY71" i="170"/>
  <c r="AX71" i="170"/>
  <c r="AW71" i="170"/>
  <c r="AV71" i="170"/>
  <c r="AU71" i="170"/>
  <c r="AY70" i="170"/>
  <c r="AX70" i="170"/>
  <c r="AW70" i="170"/>
  <c r="AV70" i="170"/>
  <c r="AU70" i="170"/>
  <c r="AY69" i="170"/>
  <c r="AX69" i="170"/>
  <c r="AW69" i="170"/>
  <c r="AV69" i="170"/>
  <c r="AU69" i="170"/>
  <c r="AY68" i="170"/>
  <c r="AX68" i="170"/>
  <c r="AW68" i="170"/>
  <c r="AV68" i="170"/>
  <c r="AU68" i="170"/>
  <c r="AY67" i="170"/>
  <c r="AX67" i="170"/>
  <c r="AW67" i="170"/>
  <c r="AV67" i="170"/>
  <c r="AU67" i="170"/>
  <c r="AY66" i="170"/>
  <c r="AX66" i="170"/>
  <c r="AW66" i="170"/>
  <c r="AV66" i="170"/>
  <c r="AU66" i="170"/>
  <c r="AY65" i="170"/>
  <c r="AX65" i="170"/>
  <c r="AW65" i="170"/>
  <c r="AV65" i="170"/>
  <c r="AU65" i="170"/>
  <c r="AY64" i="170"/>
  <c r="AX64" i="170"/>
  <c r="AW64" i="170"/>
  <c r="AV64" i="170"/>
  <c r="AU64" i="170"/>
  <c r="AY63" i="170"/>
  <c r="AX63" i="170"/>
  <c r="AW63" i="170"/>
  <c r="AV63" i="170"/>
  <c r="AU63" i="170"/>
  <c r="AY62" i="170"/>
  <c r="AX62" i="170"/>
  <c r="AW62" i="170"/>
  <c r="AV62" i="170"/>
  <c r="AU62" i="170"/>
  <c r="AY61" i="170"/>
  <c r="AX61" i="170"/>
  <c r="AW61" i="170"/>
  <c r="AV61" i="170"/>
  <c r="AU61" i="170"/>
  <c r="AY60" i="170"/>
  <c r="AX60" i="170"/>
  <c r="AW60" i="170"/>
  <c r="AV60" i="170"/>
  <c r="AU60" i="170"/>
  <c r="AY59" i="170"/>
  <c r="AX59" i="170"/>
  <c r="AW59" i="170"/>
  <c r="AV59" i="170"/>
  <c r="AU59" i="170"/>
  <c r="AY58" i="170"/>
  <c r="AX58" i="170"/>
  <c r="AW58" i="170"/>
  <c r="AV58" i="170"/>
  <c r="AU58" i="170"/>
  <c r="AY57" i="170"/>
  <c r="AX57" i="170"/>
  <c r="AW57" i="170"/>
  <c r="AV57" i="170"/>
  <c r="AU57" i="170"/>
  <c r="AY56" i="170"/>
  <c r="AX56" i="170"/>
  <c r="AW56" i="170"/>
  <c r="AV56" i="170"/>
  <c r="AU56" i="170"/>
  <c r="AY55" i="170"/>
  <c r="AX55" i="170"/>
  <c r="AW55" i="170"/>
  <c r="AV55" i="170"/>
  <c r="AU55" i="170"/>
  <c r="AY54" i="170"/>
  <c r="AX54" i="170"/>
  <c r="AW54" i="170"/>
  <c r="AV54" i="170"/>
  <c r="AU54" i="170"/>
  <c r="AY53" i="170"/>
  <c r="AX53" i="170"/>
  <c r="AW53" i="170"/>
  <c r="AV53" i="170"/>
  <c r="AU53" i="170"/>
  <c r="AY52" i="170"/>
  <c r="AX52" i="170"/>
  <c r="AW52" i="170"/>
  <c r="AV52" i="170"/>
  <c r="AU52" i="170"/>
  <c r="AY51" i="170"/>
  <c r="AX51" i="170"/>
  <c r="AW51" i="170"/>
  <c r="AV51" i="170"/>
  <c r="AU51" i="170"/>
  <c r="AY49" i="170"/>
  <c r="AX49" i="170"/>
  <c r="AW49" i="170"/>
  <c r="AV49" i="170"/>
  <c r="AU49" i="170"/>
  <c r="AY48" i="170"/>
  <c r="AX48" i="170"/>
  <c r="AW48" i="170"/>
  <c r="AV48" i="170"/>
  <c r="AU48" i="170"/>
  <c r="AY47" i="170"/>
  <c r="AX47" i="170"/>
  <c r="AW47" i="170"/>
  <c r="AV47" i="170"/>
  <c r="AU47" i="170"/>
  <c r="AY46" i="170"/>
  <c r="AX46" i="170"/>
  <c r="AW46" i="170"/>
  <c r="AV46" i="170"/>
  <c r="AU46" i="170"/>
  <c r="AY45" i="170"/>
  <c r="AX45" i="170"/>
  <c r="AW45" i="170"/>
  <c r="AV45" i="170"/>
  <c r="AU45" i="170"/>
  <c r="AY44" i="170"/>
  <c r="AX44" i="170"/>
  <c r="AW44" i="170"/>
  <c r="AV44" i="170"/>
  <c r="AU44" i="170"/>
  <c r="AY43" i="170"/>
  <c r="AX43" i="170"/>
  <c r="AW43" i="170"/>
  <c r="AV43" i="170"/>
  <c r="AU43" i="170"/>
  <c r="AY42" i="170"/>
  <c r="AX42" i="170"/>
  <c r="AW42" i="170"/>
  <c r="AV42" i="170"/>
  <c r="AU42" i="170"/>
  <c r="AY41" i="170"/>
  <c r="AX41" i="170"/>
  <c r="AW41" i="170"/>
  <c r="AV41" i="170"/>
  <c r="AU41" i="170"/>
  <c r="AY40" i="170"/>
  <c r="AX40" i="170"/>
  <c r="AW40" i="170"/>
  <c r="AV40" i="170"/>
  <c r="AU40" i="170"/>
  <c r="AY39" i="170"/>
  <c r="AX39" i="170"/>
  <c r="AW39" i="170"/>
  <c r="AV39" i="170"/>
  <c r="AU39" i="170"/>
  <c r="AY38" i="170"/>
  <c r="AX38" i="170"/>
  <c r="AW38" i="170"/>
  <c r="AV38" i="170"/>
  <c r="AU38" i="170"/>
  <c r="AY37" i="170"/>
  <c r="AX37" i="170"/>
  <c r="AW37" i="170"/>
  <c r="AV37" i="170"/>
  <c r="AU37" i="170"/>
  <c r="AY36" i="170"/>
  <c r="AX36" i="170"/>
  <c r="AW36" i="170"/>
  <c r="AV36" i="170"/>
  <c r="AU36" i="170"/>
  <c r="AY35" i="170"/>
  <c r="AX35" i="170"/>
  <c r="AW35" i="170"/>
  <c r="AV35" i="170"/>
  <c r="AU35" i="170"/>
  <c r="AY34" i="170"/>
  <c r="AX34" i="170"/>
  <c r="AW34" i="170"/>
  <c r="AV34" i="170"/>
  <c r="AU34" i="170"/>
  <c r="AY33" i="170"/>
  <c r="AX33" i="170"/>
  <c r="AW33" i="170"/>
  <c r="AV33" i="170"/>
  <c r="AU33" i="170"/>
  <c r="AY32" i="170"/>
  <c r="AX32" i="170"/>
  <c r="AW32" i="170"/>
  <c r="AV32" i="170"/>
  <c r="AU32" i="170"/>
  <c r="AY31" i="170"/>
  <c r="AX31" i="170"/>
  <c r="AW31" i="170"/>
  <c r="AV31" i="170"/>
  <c r="AU31" i="170"/>
  <c r="AY30" i="170"/>
  <c r="AX30" i="170"/>
  <c r="AW30" i="170"/>
  <c r="AV30" i="170"/>
  <c r="AU30" i="170"/>
  <c r="AY29" i="170"/>
  <c r="AX29" i="170"/>
  <c r="AW29" i="170"/>
  <c r="AV29" i="170"/>
  <c r="AU29" i="170"/>
  <c r="AY28" i="170"/>
  <c r="AX28" i="170"/>
  <c r="AW28" i="170"/>
  <c r="AV28" i="170"/>
  <c r="AU28" i="170"/>
  <c r="AY27" i="170"/>
  <c r="AX27" i="170"/>
  <c r="AW27" i="170"/>
  <c r="AV27" i="170"/>
  <c r="AU27" i="170"/>
  <c r="AY26" i="170"/>
  <c r="AX26" i="170"/>
  <c r="AW26" i="170"/>
  <c r="AV26" i="170"/>
  <c r="AU26" i="170"/>
  <c r="AY25" i="170"/>
  <c r="AX25" i="170"/>
  <c r="AW25" i="170"/>
  <c r="AV25" i="170"/>
  <c r="AU25" i="170"/>
  <c r="AY24" i="170"/>
  <c r="AX24" i="170"/>
  <c r="AW24" i="170"/>
  <c r="AV24" i="170"/>
  <c r="AU24" i="170"/>
  <c r="AY23" i="170"/>
  <c r="AX23" i="170"/>
  <c r="AW23" i="170"/>
  <c r="AV23" i="170"/>
  <c r="AU23" i="170"/>
  <c r="AY22" i="170"/>
  <c r="AX22" i="170"/>
  <c r="AW22" i="170"/>
  <c r="AV22" i="170"/>
  <c r="AU22" i="170"/>
  <c r="AY21" i="170"/>
  <c r="AX21" i="170"/>
  <c r="AW21" i="170"/>
  <c r="AV21" i="170"/>
  <c r="AU21" i="170"/>
  <c r="AY20" i="170"/>
  <c r="AX20" i="170"/>
  <c r="AW20" i="170"/>
  <c r="AV20" i="170"/>
  <c r="AU20" i="170"/>
  <c r="AY19" i="170"/>
  <c r="AX19" i="170"/>
  <c r="AW19" i="170"/>
  <c r="AV19" i="170"/>
  <c r="AU19" i="170"/>
  <c r="AY18" i="170"/>
  <c r="AX18" i="170"/>
  <c r="AW18" i="170"/>
  <c r="AV18" i="170"/>
  <c r="AU18" i="170"/>
  <c r="AY17" i="170"/>
  <c r="AX17" i="170"/>
  <c r="AW17" i="170"/>
  <c r="AV17" i="170"/>
  <c r="AU17" i="170"/>
  <c r="AY16" i="170"/>
  <c r="AX16" i="170"/>
  <c r="AW16" i="170"/>
  <c r="AV16" i="170"/>
  <c r="AU16" i="170"/>
  <c r="AY15" i="170"/>
  <c r="AX15" i="170"/>
  <c r="AW15" i="170"/>
  <c r="AV15" i="170"/>
  <c r="AU15" i="170"/>
  <c r="AY14" i="170"/>
  <c r="AX14" i="170"/>
  <c r="AW14" i="170"/>
  <c r="AV14" i="170"/>
  <c r="AU14" i="170"/>
  <c r="AY13" i="170"/>
  <c r="AX13" i="170"/>
  <c r="AW13" i="170"/>
  <c r="AV13" i="170"/>
  <c r="AU13" i="170"/>
  <c r="AY12" i="170"/>
  <c r="AX12" i="170"/>
  <c r="AW12" i="170"/>
  <c r="AV12" i="170"/>
  <c r="AU12" i="170"/>
  <c r="AY11" i="170"/>
  <c r="AX11" i="170"/>
  <c r="AW11" i="170"/>
  <c r="AV11" i="170"/>
  <c r="AU11" i="170"/>
  <c r="AY10" i="170"/>
  <c r="AX10" i="170"/>
  <c r="AW10" i="170"/>
  <c r="AV10" i="170"/>
  <c r="AU10" i="170"/>
  <c r="AY9" i="170"/>
  <c r="AX9" i="170"/>
  <c r="AW9" i="170"/>
  <c r="AV9" i="170"/>
  <c r="AU9" i="170"/>
  <c r="AY8" i="170"/>
  <c r="AX8" i="170"/>
  <c r="AW8" i="170"/>
  <c r="AV8" i="170"/>
  <c r="L89" i="170"/>
  <c r="G89" i="170" l="1"/>
  <c r="G96" i="170" s="1"/>
  <c r="G98" i="170" s="1"/>
  <c r="AY87" i="170"/>
  <c r="AY89" i="170" s="1"/>
  <c r="AX89" i="170"/>
  <c r="O89" i="170"/>
  <c r="AV89" i="170"/>
  <c r="AW89" i="170"/>
  <c r="AU8" i="170"/>
  <c r="AU89" i="170" s="1"/>
</calcChain>
</file>

<file path=xl/sharedStrings.xml><?xml version="1.0" encoding="utf-8"?>
<sst xmlns="http://schemas.openxmlformats.org/spreadsheetml/2006/main" count="3171" uniqueCount="446">
  <si>
    <t>VENDOR:  2013</t>
  </si>
  <si>
    <t>55-0645.01</t>
  </si>
  <si>
    <t>55-1270-01</t>
  </si>
  <si>
    <t>55-7610-01</t>
  </si>
  <si>
    <t>60-8589-01</t>
  </si>
  <si>
    <t>31-1051.01</t>
  </si>
  <si>
    <t>55-0001.01</t>
  </si>
  <si>
    <t>60-1069.01</t>
  </si>
  <si>
    <t>12-6662.01</t>
  </si>
  <si>
    <t>12-6862.01</t>
  </si>
  <si>
    <t>60-1229-01</t>
  </si>
  <si>
    <t>60-2609.01</t>
  </si>
  <si>
    <t>36-1642.01</t>
  </si>
  <si>
    <t>12-4262.01</t>
  </si>
  <si>
    <t>60-1239.01</t>
  </si>
  <si>
    <t>45-1135.01</t>
  </si>
  <si>
    <t>55-7896.01</t>
  </si>
  <si>
    <t>55-7895.01</t>
  </si>
  <si>
    <t>45-1775.01</t>
  </si>
  <si>
    <t>45-2475.01</t>
  </si>
  <si>
    <t>38-0668-01</t>
  </si>
  <si>
    <t>60-2959.01</t>
  </si>
  <si>
    <t>25-6135.01</t>
  </si>
  <si>
    <t>25-6655.01</t>
  </si>
  <si>
    <t>60-1709.01</t>
  </si>
  <si>
    <t>55-0949.01</t>
  </si>
  <si>
    <t>38-0388.01</t>
  </si>
  <si>
    <t>38-0389.01</t>
  </si>
  <si>
    <t>60-2929.01</t>
  </si>
  <si>
    <t>60-2949.01</t>
  </si>
  <si>
    <t>55-0540.01</t>
  </si>
  <si>
    <t>60-1519.01</t>
  </si>
  <si>
    <t>60-1529.01</t>
  </si>
  <si>
    <t>60-1539.01</t>
  </si>
  <si>
    <t>60-1549.01</t>
  </si>
  <si>
    <t>60-1559.01</t>
  </si>
  <si>
    <t>60-1569.01</t>
  </si>
  <si>
    <t>60-1579.01</t>
  </si>
  <si>
    <t>45-2015.01</t>
  </si>
  <si>
    <t>45-2016.01</t>
  </si>
  <si>
    <t>45-4395.01</t>
  </si>
  <si>
    <t>55-0255.01</t>
  </si>
  <si>
    <t>55-0256.01</t>
  </si>
  <si>
    <t>55-0570.01</t>
  </si>
  <si>
    <t>55-0640.01</t>
  </si>
  <si>
    <t>60-2469.01</t>
  </si>
  <si>
    <t>60-2470.01</t>
  </si>
  <si>
    <t>60-2479.01</t>
  </si>
  <si>
    <t>60-2489.01</t>
  </si>
  <si>
    <t>60-2509.01</t>
  </si>
  <si>
    <t>60-2519.01</t>
  </si>
  <si>
    <t>60-2529.01</t>
  </si>
  <si>
    <t>60-2549.01</t>
  </si>
  <si>
    <t>60-2559.01</t>
  </si>
  <si>
    <t>60-2569.01</t>
  </si>
  <si>
    <t>44-4474.01</t>
  </si>
  <si>
    <t>46-1486.01</t>
  </si>
  <si>
    <t>60-2279.01</t>
  </si>
  <si>
    <t>09-1789.04</t>
  </si>
  <si>
    <t>13-2023.01</t>
  </si>
  <si>
    <t>55-3059.03</t>
  </si>
  <si>
    <t>29-2449.05</t>
  </si>
  <si>
    <t>01-00000-0-00000-</t>
  </si>
  <si>
    <t>WATER</t>
  </si>
  <si>
    <t>REFUSE/</t>
  </si>
  <si>
    <t>SWEEP</t>
  </si>
  <si>
    <t>TOTAL</t>
  </si>
  <si>
    <t>BILL</t>
  </si>
  <si>
    <t xml:space="preserve">BILLING </t>
  </si>
  <si>
    <t>PERIOD</t>
  </si>
  <si>
    <t>ADMIN</t>
  </si>
  <si>
    <t>EDISON</t>
  </si>
  <si>
    <t>FRANKLIN</t>
  </si>
  <si>
    <t>GRANT</t>
  </si>
  <si>
    <t>MCKINLY</t>
  </si>
  <si>
    <t>MUIR/SMSH</t>
  </si>
  <si>
    <t>ROGERS</t>
  </si>
  <si>
    <t>ROOSEVT</t>
  </si>
  <si>
    <t>ROOS/FIRE</t>
  </si>
  <si>
    <t>ADAMS</t>
  </si>
  <si>
    <t>LINCLN</t>
  </si>
  <si>
    <t>OLYMPIC</t>
  </si>
  <si>
    <t>SAMOHI</t>
  </si>
  <si>
    <t>SAM/FIRE</t>
  </si>
  <si>
    <t>WASH WST</t>
  </si>
  <si>
    <t>LCN CC</t>
  </si>
  <si>
    <t>MCKY CC</t>
  </si>
  <si>
    <t>TRANSP</t>
  </si>
  <si>
    <t>55-0565.01</t>
  </si>
  <si>
    <t>82000-5570-070-2700</t>
  </si>
  <si>
    <t>82000-5570-058-2580</t>
  </si>
  <si>
    <t>82000-5570-060-2601</t>
  </si>
  <si>
    <t>REFUSE</t>
  </si>
  <si>
    <t>SEWER</t>
  </si>
  <si>
    <t>Total</t>
  </si>
  <si>
    <t>water/sewer</t>
  </si>
  <si>
    <t>refuse/sweeper</t>
  </si>
  <si>
    <t>CITY OF SM WATER/SEWER/REFUSE SWEEP</t>
  </si>
  <si>
    <t>ACCT OBJECT " 5530" LOC"060-2601"</t>
  </si>
  <si>
    <t>01-00000-0-00000-82000"</t>
  </si>
  <si>
    <t>"5570" LOC"060-2601"</t>
  </si>
  <si>
    <t>01-00000-0-00000-82000</t>
  </si>
  <si>
    <t>Inspect/fire</t>
  </si>
  <si>
    <t>SAMO/late</t>
  </si>
  <si>
    <t>12-61050-0-85000-</t>
  </si>
  <si>
    <t>1634 17h</t>
  </si>
  <si>
    <t>1638 17th</t>
  </si>
  <si>
    <t>1000258-01</t>
  </si>
  <si>
    <t>00-79064-01</t>
  </si>
  <si>
    <t>1648 17th St</t>
  </si>
  <si>
    <t>TOTALS</t>
  </si>
  <si>
    <t>Fire Inspection Fee</t>
  </si>
  <si>
    <t>Transportation</t>
  </si>
  <si>
    <t>05-50001-01</t>
  </si>
  <si>
    <t>07-92350-02</t>
  </si>
  <si>
    <t>79-2351-01</t>
  </si>
  <si>
    <t>00-0414.01</t>
  </si>
  <si>
    <t>SMMUSD</t>
  </si>
  <si>
    <t>1000414-01</t>
  </si>
  <si>
    <t>1000402-01</t>
  </si>
  <si>
    <t>1000415-01</t>
  </si>
  <si>
    <t>Fire</t>
  </si>
  <si>
    <t>79-2350-02</t>
  </si>
  <si>
    <t>1000411-01</t>
  </si>
  <si>
    <t>1000413-01</t>
  </si>
  <si>
    <t>1000412-01</t>
  </si>
  <si>
    <t>USAGE</t>
  </si>
  <si>
    <t>40-1860.02</t>
  </si>
  <si>
    <t>1000400-01</t>
  </si>
  <si>
    <t>55-0095-04</t>
  </si>
  <si>
    <t>Payment # 3</t>
  </si>
  <si>
    <t>Payment # 4</t>
  </si>
  <si>
    <t>Payment # 5</t>
  </si>
  <si>
    <t>Payment # 6</t>
  </si>
  <si>
    <t>Payment # 7</t>
  </si>
  <si>
    <t>01-00000-0-00000-82000-5530-060-2601</t>
  </si>
  <si>
    <t>12-61050-0-85000-82000-5530-071-2700</t>
  </si>
  <si>
    <t>01-00000-0-00000-82000-5530-058-2580</t>
  </si>
  <si>
    <t>CITY Of SANTA MONICA UTILITY BILL</t>
  </si>
  <si>
    <t>METER #</t>
  </si>
  <si>
    <t>PAYMENT # 1</t>
  </si>
  <si>
    <t>GAL</t>
  </si>
  <si>
    <t>HCF</t>
  </si>
  <si>
    <t>PAYMENT # 2</t>
  </si>
  <si>
    <t xml:space="preserve">GAL </t>
  </si>
  <si>
    <t>0018205759</t>
  </si>
  <si>
    <t>0025116857</t>
  </si>
  <si>
    <t>0018350995</t>
  </si>
  <si>
    <t>0017001709</t>
  </si>
  <si>
    <t>12-61050-0-85000-82000-5570-070-2700</t>
  </si>
  <si>
    <t>01-00000-0-00000-82000-5570-060-2601</t>
  </si>
  <si>
    <t>01-00000-0-00000-82000-5530-058-2580 (2)</t>
  </si>
  <si>
    <t>01-00000-0-00000-82000-5570-058-2580</t>
  </si>
  <si>
    <t>0010001039</t>
  </si>
  <si>
    <t>0018551101</t>
  </si>
  <si>
    <t>0015008386</t>
  </si>
  <si>
    <t>0018351007</t>
  </si>
  <si>
    <t>0070166096</t>
  </si>
  <si>
    <t>0018350998</t>
  </si>
  <si>
    <t>0018351010</t>
  </si>
  <si>
    <t>0079482377</t>
  </si>
  <si>
    <t>0017003868</t>
  </si>
  <si>
    <t>0012214037</t>
  </si>
  <si>
    <t>0012214035</t>
  </si>
  <si>
    <t>0018351003</t>
  </si>
  <si>
    <t>0012214042</t>
  </si>
  <si>
    <t>0092654068</t>
  </si>
  <si>
    <t>0029392664</t>
  </si>
  <si>
    <t>0029392260</t>
  </si>
  <si>
    <t>0025077255</t>
  </si>
  <si>
    <t>0002067034</t>
  </si>
  <si>
    <t>0015007744</t>
  </si>
  <si>
    <t>0015006922</t>
  </si>
  <si>
    <t>0018351006</t>
  </si>
  <si>
    <t>0015008394</t>
  </si>
  <si>
    <t>0013038591</t>
  </si>
  <si>
    <t>0015008405</t>
  </si>
  <si>
    <t>0017007114</t>
  </si>
  <si>
    <t>0015007743</t>
  </si>
  <si>
    <t xml:space="preserve">01-00000-0-00000-82000-5530-060-2601 </t>
  </si>
  <si>
    <t>0018351000</t>
  </si>
  <si>
    <t>0018205749</t>
  </si>
  <si>
    <t>0018351002</t>
  </si>
  <si>
    <t>0000635136</t>
  </si>
  <si>
    <t>0018068998</t>
  </si>
  <si>
    <t>0013024200</t>
  </si>
  <si>
    <t>0018068977</t>
  </si>
  <si>
    <t>0018351005</t>
  </si>
  <si>
    <t>0018386113</t>
  </si>
  <si>
    <t>0042026115</t>
  </si>
  <si>
    <t>0018045193</t>
  </si>
  <si>
    <t>0018351001</t>
  </si>
  <si>
    <t>0018351011</t>
  </si>
  <si>
    <t>0016773643</t>
  </si>
  <si>
    <t>0017007110</t>
  </si>
  <si>
    <t>0018045194</t>
  </si>
  <si>
    <t>0015008383</t>
  </si>
  <si>
    <t>0018350997</t>
  </si>
  <si>
    <t>0017100877</t>
  </si>
  <si>
    <t>0017007106</t>
  </si>
  <si>
    <t>0018351004</t>
  </si>
  <si>
    <t>0009142850</t>
  </si>
  <si>
    <t>0012686201</t>
  </si>
  <si>
    <t>0018351008</t>
  </si>
  <si>
    <t>0055789501</t>
  </si>
  <si>
    <t>0060224769</t>
  </si>
  <si>
    <t>0010001043</t>
  </si>
  <si>
    <t>0015003043</t>
  </si>
  <si>
    <t>0015008385</t>
  </si>
  <si>
    <t>0017007113</t>
  </si>
  <si>
    <t>0015004518</t>
  </si>
  <si>
    <t>0018551104</t>
  </si>
  <si>
    <t>0025077044</t>
  </si>
  <si>
    <t>0029392661</t>
  </si>
  <si>
    <t>0015008396</t>
  </si>
  <si>
    <t>0011349441</t>
  </si>
  <si>
    <t>0025077216</t>
  </si>
  <si>
    <t>601 Pico Blvd</t>
  </si>
  <si>
    <t>2425 Kansas Ave</t>
  </si>
  <si>
    <t>801 Montana Ave</t>
  </si>
  <si>
    <t>719 Ocean Park Blvd</t>
  </si>
  <si>
    <t>721 Ocean Park Blvd</t>
  </si>
  <si>
    <t>2411 Kansas Ave</t>
  </si>
  <si>
    <t>2433 Kansas Ave</t>
  </si>
  <si>
    <t>415 Ashland Ave</t>
  </si>
  <si>
    <t>1346 Chelsea Ave</t>
  </si>
  <si>
    <t>1532 California Ave</t>
  </si>
  <si>
    <t>1501 California Ave</t>
  </si>
  <si>
    <t>12-61050-0-85000-82000-5530-070-2700</t>
  </si>
  <si>
    <t>LINE 1</t>
  </si>
  <si>
    <t xml:space="preserve">LINE 2 </t>
  </si>
  <si>
    <t>LINE 3</t>
  </si>
  <si>
    <t>LINE 4</t>
  </si>
  <si>
    <t>LINE 5</t>
  </si>
  <si>
    <t>LINE 6</t>
  </si>
  <si>
    <t>LINE 7</t>
  </si>
  <si>
    <t xml:space="preserve">2825 4th Street </t>
  </si>
  <si>
    <t xml:space="preserve">329 Ashland Ave </t>
  </si>
  <si>
    <t>1638 Pearl St.</t>
  </si>
  <si>
    <t>630 Michigan Ave Extn</t>
  </si>
  <si>
    <t>520 Michigan Ave-Fire</t>
  </si>
  <si>
    <t>518 Michigan Ave-fire</t>
  </si>
  <si>
    <t>425  Pico Blvd Fire</t>
  </si>
  <si>
    <t>424 Michigan Ave Extn-fire</t>
  </si>
  <si>
    <t>630 Michigan Ave Extn-fire</t>
  </si>
  <si>
    <t>539 Pico Blvd Fire-fire</t>
  </si>
  <si>
    <t>424 Michigan Ave</t>
  </si>
  <si>
    <t>512 Michigan Ave Extn</t>
  </si>
  <si>
    <t>522 Michigan Ave Extn</t>
  </si>
  <si>
    <t>611 Michigan Ave Extn</t>
  </si>
  <si>
    <t>624 Michigan Ave Extn</t>
  </si>
  <si>
    <t>539 Pico Blvd CO</t>
  </si>
  <si>
    <t>425 Pico Blvd Co</t>
  </si>
  <si>
    <t>2525 5th St.</t>
  </si>
  <si>
    <t>2526 6th St</t>
  </si>
  <si>
    <t>2525 5th St-Fire</t>
  </si>
  <si>
    <t>2526 6th St-fire</t>
  </si>
  <si>
    <t>734 Pine St</t>
  </si>
  <si>
    <t>2401 4th St</t>
  </si>
  <si>
    <t>2401 4th St. CO</t>
  </si>
  <si>
    <t>2502 Virginia Ave LS</t>
  </si>
  <si>
    <t>2402 Virginia Ave B2/C1</t>
  </si>
  <si>
    <t>2425 Kansas Ave-Fire</t>
  </si>
  <si>
    <t>2502 Virginia Ave Fire</t>
  </si>
  <si>
    <t>2505 16th St</t>
  </si>
  <si>
    <t>2423 16th St</t>
  </si>
  <si>
    <t>1421 California Ave</t>
  </si>
  <si>
    <t>1039 14th St.</t>
  </si>
  <si>
    <t>0017007115</t>
  </si>
  <si>
    <t>1424 Washington Ave</t>
  </si>
  <si>
    <t>1028 16th Street</t>
  </si>
  <si>
    <t>1036 16th Street</t>
  </si>
  <si>
    <t>1666 19th St</t>
  </si>
  <si>
    <t>01-00000-0-00000-5570-</t>
  </si>
  <si>
    <t>1513 Maple St.</t>
  </si>
  <si>
    <t>1000401-01</t>
  </si>
  <si>
    <t>0010001030</t>
  </si>
  <si>
    <t>04/14/19-06/12/19</t>
  </si>
  <si>
    <t>VENDOR:  38053</t>
  </si>
  <si>
    <t>PURCHASE ORDER NBR. 20*142</t>
  </si>
  <si>
    <t>01-00000-0-00000-5570-82000-5570-058-2580</t>
  </si>
  <si>
    <t>05/13/19-07/11/19</t>
  </si>
  <si>
    <t>05/13/19-07/10/19</t>
  </si>
  <si>
    <t>05/15/19-07/15/19</t>
  </si>
  <si>
    <t>05/16/19-07/16/19</t>
  </si>
  <si>
    <t>05/20/19-07/18/19</t>
  </si>
  <si>
    <t>PMT#1A</t>
  </si>
  <si>
    <t>PMT#1B</t>
  </si>
  <si>
    <t>06/02/19-07/31/19</t>
  </si>
  <si>
    <t>06/05/19-08/07/19</t>
  </si>
  <si>
    <t>06/05/19-08/06/19</t>
  </si>
  <si>
    <t>PMT#1C190.18</t>
  </si>
  <si>
    <t>06/12/19-08/13/19</t>
  </si>
  <si>
    <t>612 9th Street</t>
  </si>
  <si>
    <t>06/14/19-08/13/19</t>
  </si>
  <si>
    <t>400 Michigan Ave</t>
  </si>
  <si>
    <t>06/17/19-08/14/19</t>
  </si>
  <si>
    <t>06/18/19-08/19/19</t>
  </si>
  <si>
    <t>06/15/19-08/19/19</t>
  </si>
  <si>
    <t>06/19/19-08/20/19</t>
  </si>
  <si>
    <t>525 Ocean Park</t>
  </si>
  <si>
    <t>06/16/19-08/14/19</t>
  </si>
  <si>
    <t>06/20/19-08/21/19</t>
  </si>
  <si>
    <t>06/14/19-08/14/19</t>
  </si>
  <si>
    <t>06/12/19-08/12/19</t>
  </si>
  <si>
    <t>06/19/19-08/21/19</t>
  </si>
  <si>
    <t>06/20/19-0/21/19</t>
  </si>
  <si>
    <t>PMT#1D</t>
  </si>
  <si>
    <t>.</t>
  </si>
  <si>
    <t>PMT#1E</t>
  </si>
  <si>
    <t>07/03/19-09/04/19</t>
  </si>
  <si>
    <t>07/02/19-09/03/19</t>
  </si>
  <si>
    <t>07/08/19-09/05/19</t>
  </si>
  <si>
    <t>834 24th St</t>
  </si>
  <si>
    <t>810 25th st</t>
  </si>
  <si>
    <t>2400 Montana Ave</t>
  </si>
  <si>
    <t>1005 4th St</t>
  </si>
  <si>
    <t>1325 3rd St</t>
  </si>
  <si>
    <t>07/08/19-09/5/19</t>
  </si>
  <si>
    <t>2401 Santa Monica Bl</t>
  </si>
  <si>
    <t>07/10/19-09/10/19</t>
  </si>
  <si>
    <t>07/15/19-09/16/19</t>
  </si>
  <si>
    <t>2450 24th st</t>
  </si>
  <si>
    <t>2400 Pearl St</t>
  </si>
  <si>
    <t>07/16/19-09/16/19</t>
  </si>
  <si>
    <t>PMT#1F</t>
  </si>
  <si>
    <t>PMT#2A</t>
  </si>
  <si>
    <t>07/31/19-10/01/19</t>
  </si>
  <si>
    <t>07/18/19-09/19/19</t>
  </si>
  <si>
    <t>PMT#1G</t>
  </si>
  <si>
    <t>PMT#2B</t>
  </si>
  <si>
    <t>12-61051-0-85000-82000-5530-071-2700</t>
  </si>
  <si>
    <t>08/14/19-10/14/19</t>
  </si>
  <si>
    <t>08/13/19-10/14/19</t>
  </si>
  <si>
    <t>08/13/19-10/15/19</t>
  </si>
  <si>
    <t>08/14/19-10/15/19</t>
  </si>
  <si>
    <t>08/07/19-10/07/19</t>
  </si>
  <si>
    <t>08/06/19-10/07/19</t>
  </si>
  <si>
    <t>08/13/19-10/11/19</t>
  </si>
  <si>
    <t>08/13/19-10/10/19</t>
  </si>
  <si>
    <t>PMt#2C</t>
  </si>
  <si>
    <t>08/14/1910/15/19</t>
  </si>
  <si>
    <t>08/13/19-10/16/19</t>
  </si>
  <si>
    <t>08/12/19-10/16/19</t>
  </si>
  <si>
    <t>08/21/19-10/22/19</t>
  </si>
  <si>
    <t>08/20/19-10/22/19</t>
  </si>
  <si>
    <t>08/14/19-10/17/19</t>
  </si>
  <si>
    <t>08/19/19-10/21/19</t>
  </si>
  <si>
    <t>08/19/19-10/17/19</t>
  </si>
  <si>
    <t>0/12/19-10/14/19</t>
  </si>
  <si>
    <r>
      <t>PMT</t>
    </r>
    <r>
      <rPr>
        <i/>
        <sz val="10"/>
        <rFont val="Arial"/>
        <family val="2"/>
      </rPr>
      <t>#2D</t>
    </r>
  </si>
  <si>
    <t>PMT#2E</t>
  </si>
  <si>
    <t>PMT#2F</t>
  </si>
  <si>
    <t>09/04/19-11/05/19</t>
  </si>
  <si>
    <t>09/04/19-11/04/19</t>
  </si>
  <si>
    <t>09/07/19-11/04/19</t>
  </si>
  <si>
    <t>09/03/19-11/05/19</t>
  </si>
  <si>
    <t xml:space="preserve">                                   </t>
  </si>
  <si>
    <t>09/16/19-11/14/19</t>
  </si>
  <si>
    <t>09/16/19-11/18/19</t>
  </si>
  <si>
    <t>09/19/19-11/19/19</t>
  </si>
  <si>
    <t>09/16/19-11/13/19</t>
  </si>
  <si>
    <t>09/05/19-11/06/19</t>
  </si>
  <si>
    <t>09/10/19-11/12/19</t>
  </si>
  <si>
    <t>09/11/19-11/12/19</t>
  </si>
  <si>
    <t>PMT#3A</t>
  </si>
  <si>
    <t>PMT#2G</t>
  </si>
  <si>
    <t>PMT#2H</t>
  </si>
  <si>
    <t>10/21/19-12/18/19</t>
  </si>
  <si>
    <t>10/17/19-12/18/19</t>
  </si>
  <si>
    <t>10/22/19-12/20/19</t>
  </si>
  <si>
    <t>10/17/19-12/17/19</t>
  </si>
  <si>
    <t>10/22/19-12/19/19</t>
  </si>
  <si>
    <t>10/10/19-12/12/19</t>
  </si>
  <si>
    <t>10/11/19-12/12/19</t>
  </si>
  <si>
    <t>10/14/19-12/12/19</t>
  </si>
  <si>
    <t>10/07/19-12/05/19</t>
  </si>
  <si>
    <t>10/07/19-12/04/19</t>
  </si>
  <si>
    <t>55-0001-01</t>
  </si>
  <si>
    <t>10/15/19-12/16/19</t>
  </si>
  <si>
    <t>10/14/19-12/16/19</t>
  </si>
  <si>
    <t>10/01/19-12/02/19</t>
  </si>
  <si>
    <t>10/15/19-12/12/19</t>
  </si>
  <si>
    <t>Water</t>
  </si>
  <si>
    <t>Sewer</t>
  </si>
  <si>
    <t>Refuse</t>
  </si>
  <si>
    <t>PMT#3B</t>
  </si>
  <si>
    <t>10/31/19-12/12/19</t>
  </si>
  <si>
    <t>10/16/19-12/12/19</t>
  </si>
  <si>
    <t>PMT#3C</t>
  </si>
  <si>
    <t>11/05/19-01/06/20</t>
  </si>
  <si>
    <t>11/06/19-01/07/20</t>
  </si>
  <si>
    <t>11/06/19-01/06/20</t>
  </si>
  <si>
    <t>11/06/19-01/07/19</t>
  </si>
  <si>
    <t>11/04/19-01/05/20</t>
  </si>
  <si>
    <t>11/05/19-01/06/50</t>
  </si>
  <si>
    <t>1501 California, Ave</t>
  </si>
  <si>
    <t>01000258-01</t>
  </si>
  <si>
    <t>PMT#3D</t>
  </si>
  <si>
    <t>11/14/19-01/15/2020</t>
  </si>
  <si>
    <t>11/13/19-01/14/2020</t>
  </si>
  <si>
    <t>11/18/19-01/16/2020</t>
  </si>
  <si>
    <t>11/19/19-01/17/2020</t>
  </si>
  <si>
    <t>11/12/19-01/12/2020</t>
  </si>
  <si>
    <t>11/12/19-01/13/2020</t>
  </si>
  <si>
    <t>PMT#4A</t>
  </si>
  <si>
    <t>12/04/19-02/04/20</t>
  </si>
  <si>
    <t>12/04/19-02/04/2020</t>
  </si>
  <si>
    <t>12/05/19-02/04/2020</t>
  </si>
  <si>
    <t>12/02/19-02/03/2020</t>
  </si>
  <si>
    <t xml:space="preserve">CITY OF SANTA MONICA UTILITY BILL </t>
  </si>
  <si>
    <t xml:space="preserve">CITY OF SANTA MONICA UTILITY BILL - </t>
  </si>
  <si>
    <t>CITY OF SANTA MONICA UTILITY BILL</t>
  </si>
  <si>
    <t>12/12/19-02/12/2020</t>
  </si>
  <si>
    <t>12/20/19-02/20/2020</t>
  </si>
  <si>
    <t>12/12/19-02/12/20</t>
  </si>
  <si>
    <t>12/12/19-02/10/2020</t>
  </si>
  <si>
    <t>12/12/19-02/11/2020</t>
  </si>
  <si>
    <t>817 Montana Ave</t>
  </si>
  <si>
    <t>12/16/19-02/13/2020</t>
  </si>
  <si>
    <t>12/19/19-02/20/2020</t>
  </si>
  <si>
    <t>12/18/19-02/18/2020</t>
  </si>
  <si>
    <t>12/18/19-02/18/20202</t>
  </si>
  <si>
    <t>12/17/19-02/18/2020</t>
  </si>
  <si>
    <t>12/19/19-02/19/2020</t>
  </si>
  <si>
    <t>PMT#4B</t>
  </si>
  <si>
    <t>PMT#4C</t>
  </si>
  <si>
    <t>01/06/20-03/04/20</t>
  </si>
  <si>
    <t>01/07/20-03/05/2020</t>
  </si>
  <si>
    <t>01/06/20-03/05/2020</t>
  </si>
  <si>
    <t>01/06/20-03/04/2020</t>
  </si>
  <si>
    <t>01/6/20-03/04/2020</t>
  </si>
  <si>
    <t>01/05/20-03/04/2020</t>
  </si>
  <si>
    <t xml:space="preserve">                        </t>
  </si>
  <si>
    <t xml:space="preserve">                                                                      </t>
  </si>
  <si>
    <t>PMT#4D</t>
  </si>
  <si>
    <t>01/15/20-03/16/20</t>
  </si>
  <si>
    <t>01/14/20-03/16/20</t>
  </si>
  <si>
    <t>01/13/20-03/12/20</t>
  </si>
  <si>
    <t>01/12/20-03/12/20</t>
  </si>
  <si>
    <t>01/19/20-03/18/20</t>
  </si>
  <si>
    <t>01/17/20-03/19/20</t>
  </si>
  <si>
    <t xml:space="preserve">` </t>
  </si>
  <si>
    <t>1000815-01</t>
  </si>
  <si>
    <t>09/24/19-2/18/20</t>
  </si>
  <si>
    <t>0015008503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</si>
</sst>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"/>
      <family val="2"/>
    </font>
    <font>
      <sz val="9"/>
      <color rgb="FFC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3DBE5"/>
        <bgColor indexed="64"/>
      </patternFill>
    </fill>
    <fill>
      <patternFill patternType="solid">
        <fgColor rgb="FFD3F7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8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/>
    <xf numFmtId="0" fontId="2" fillId="2" borderId="0" xfId="0" applyFont="1" applyFill="1"/>
    <xf numFmtId="43" fontId="2" fillId="0" borderId="0" xfId="1" applyFont="1"/>
    <xf numFmtId="0" fontId="2" fillId="0" borderId="6" xfId="0" applyFont="1" applyBorder="1"/>
    <xf numFmtId="43" fontId="2" fillId="0" borderId="0" xfId="1" applyFont="1" applyBorder="1"/>
    <xf numFmtId="43" fontId="4" fillId="0" borderId="0" xfId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center"/>
    </xf>
    <xf numFmtId="0" fontId="9" fillId="0" borderId="0" xfId="0" applyFont="1"/>
    <xf numFmtId="0" fontId="2" fillId="0" borderId="9" xfId="0" applyFont="1" applyBorder="1"/>
    <xf numFmtId="43" fontId="9" fillId="0" borderId="0" xfId="1" applyFont="1"/>
    <xf numFmtId="0" fontId="10" fillId="0" borderId="0" xfId="0" applyFont="1" applyBorder="1"/>
    <xf numFmtId="0" fontId="11" fillId="0" borderId="0" xfId="0" applyFont="1"/>
    <xf numFmtId="43" fontId="10" fillId="0" borderId="0" xfId="1" applyFont="1" applyBorder="1"/>
    <xf numFmtId="43" fontId="10" fillId="0" borderId="0" xfId="1" applyFont="1" applyFill="1" applyBorder="1"/>
    <xf numFmtId="43" fontId="10" fillId="0" borderId="8" xfId="1" applyFont="1" applyFill="1" applyBorder="1"/>
    <xf numFmtId="43" fontId="10" fillId="0" borderId="13" xfId="1" applyFont="1" applyFill="1" applyBorder="1"/>
    <xf numFmtId="0" fontId="10" fillId="0" borderId="7" xfId="0" applyFont="1" applyBorder="1"/>
    <xf numFmtId="0" fontId="2" fillId="0" borderId="11" xfId="0" applyFont="1" applyBorder="1"/>
    <xf numFmtId="0" fontId="2" fillId="0" borderId="21" xfId="0" applyFont="1" applyBorder="1"/>
    <xf numFmtId="0" fontId="2" fillId="0" borderId="23" xfId="0" applyFont="1" applyBorder="1"/>
    <xf numFmtId="0" fontId="8" fillId="0" borderId="14" xfId="0" applyFont="1" applyBorder="1"/>
    <xf numFmtId="43" fontId="2" fillId="0" borderId="0" xfId="1" applyFont="1" applyFill="1"/>
    <xf numFmtId="43" fontId="2" fillId="0" borderId="0" xfId="1" applyFont="1" applyFill="1" applyBorder="1"/>
    <xf numFmtId="43" fontId="2" fillId="0" borderId="0" xfId="0" applyNumberFormat="1" applyFont="1"/>
    <xf numFmtId="0" fontId="2" fillId="2" borderId="1" xfId="0" applyFont="1" applyFill="1" applyBorder="1"/>
    <xf numFmtId="0" fontId="0" fillId="0" borderId="17" xfId="0" applyBorder="1"/>
    <xf numFmtId="43" fontId="9" fillId="0" borderId="17" xfId="1" applyFont="1" applyBorder="1"/>
    <xf numFmtId="0" fontId="10" fillId="0" borderId="13" xfId="0" applyFont="1" applyBorder="1"/>
    <xf numFmtId="43" fontId="2" fillId="0" borderId="2" xfId="1" applyFont="1" applyBorder="1"/>
    <xf numFmtId="0" fontId="0" fillId="2" borderId="0" xfId="0" applyFill="1"/>
    <xf numFmtId="43" fontId="0" fillId="0" borderId="0" xfId="1" applyFont="1"/>
    <xf numFmtId="43" fontId="2" fillId="2" borderId="0" xfId="1" applyFont="1" applyFill="1" applyBorder="1"/>
    <xf numFmtId="43" fontId="12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/>
    <xf numFmtId="43" fontId="14" fillId="3" borderId="16" xfId="1" applyFont="1" applyFill="1" applyBorder="1"/>
    <xf numFmtId="43" fontId="14" fillId="3" borderId="17" xfId="1" applyFont="1" applyFill="1" applyBorder="1"/>
    <xf numFmtId="43" fontId="14" fillId="3" borderId="15" xfId="1" applyFont="1" applyFill="1" applyBorder="1"/>
    <xf numFmtId="43" fontId="12" fillId="0" borderId="2" xfId="1" applyFont="1" applyBorder="1"/>
    <xf numFmtId="43" fontId="12" fillId="0" borderId="8" xfId="1" applyFont="1" applyBorder="1"/>
    <xf numFmtId="43" fontId="12" fillId="0" borderId="9" xfId="1" applyFont="1" applyBorder="1"/>
    <xf numFmtId="43" fontId="14" fillId="0" borderId="7" xfId="1" applyFont="1" applyBorder="1"/>
    <xf numFmtId="43" fontId="14" fillId="0" borderId="12" xfId="1" applyFont="1" applyBorder="1" applyAlignment="1">
      <alignment horizontal="center"/>
    </xf>
    <xf numFmtId="43" fontId="14" fillId="0" borderId="14" xfId="1" applyFont="1" applyBorder="1" applyAlignment="1">
      <alignment horizontal="center"/>
    </xf>
    <xf numFmtId="43" fontId="14" fillId="0" borderId="18" xfId="1" applyFont="1" applyBorder="1" applyAlignment="1">
      <alignment horizontal="center"/>
    </xf>
    <xf numFmtId="43" fontId="14" fillId="0" borderId="13" xfId="1" applyFont="1" applyBorder="1" applyAlignment="1">
      <alignment horizontal="center"/>
    </xf>
    <xf numFmtId="43" fontId="14" fillId="0" borderId="18" xfId="1" applyFont="1" applyBorder="1"/>
    <xf numFmtId="43" fontId="14" fillId="0" borderId="14" xfId="1" applyFont="1" applyBorder="1"/>
    <xf numFmtId="43" fontId="14" fillId="0" borderId="0" xfId="1" applyFont="1" applyBorder="1"/>
    <xf numFmtId="43" fontId="14" fillId="0" borderId="10" xfId="1" applyFont="1" applyBorder="1" applyAlignment="1">
      <alignment horizontal="center"/>
    </xf>
    <xf numFmtId="43" fontId="12" fillId="0" borderId="17" xfId="1" applyFont="1" applyBorder="1"/>
    <xf numFmtId="43" fontId="12" fillId="0" borderId="15" xfId="1" applyFont="1" applyBorder="1"/>
    <xf numFmtId="43" fontId="13" fillId="0" borderId="16" xfId="1" applyFont="1" applyBorder="1" applyAlignment="1">
      <alignment horizontal="center"/>
    </xf>
    <xf numFmtId="43" fontId="13" fillId="0" borderId="17" xfId="1" applyFont="1" applyBorder="1" applyAlignment="1">
      <alignment horizontal="center"/>
    </xf>
    <xf numFmtId="43" fontId="13" fillId="0" borderId="17" xfId="1" applyFont="1" applyBorder="1"/>
    <xf numFmtId="43" fontId="13" fillId="0" borderId="15" xfId="1" applyFont="1" applyBorder="1"/>
    <xf numFmtId="43" fontId="13" fillId="0" borderId="16" xfId="1" applyFont="1" applyBorder="1"/>
    <xf numFmtId="43" fontId="12" fillId="0" borderId="4" xfId="1" applyFont="1" applyBorder="1"/>
    <xf numFmtId="0" fontId="7" fillId="0" borderId="0" xfId="0" applyFont="1" applyBorder="1" applyAlignment="1">
      <alignment horizontal="center"/>
    </xf>
    <xf numFmtId="0" fontId="10" fillId="0" borderId="8" xfId="0" applyFont="1" applyBorder="1"/>
    <xf numFmtId="43" fontId="10" fillId="0" borderId="8" xfId="1" applyFont="1" applyBorder="1"/>
    <xf numFmtId="0" fontId="10" fillId="2" borderId="20" xfId="0" applyFont="1" applyFill="1" applyBorder="1"/>
    <xf numFmtId="0" fontId="10" fillId="0" borderId="10" xfId="0" applyFont="1" applyBorder="1"/>
    <xf numFmtId="0" fontId="10" fillId="2" borderId="1" xfId="0" applyFont="1" applyFill="1" applyBorder="1"/>
    <xf numFmtId="0" fontId="10" fillId="0" borderId="12" xfId="0" applyFont="1" applyBorder="1"/>
    <xf numFmtId="43" fontId="10" fillId="0" borderId="13" xfId="1" applyFont="1" applyBorder="1"/>
    <xf numFmtId="0" fontId="10" fillId="2" borderId="22" xfId="0" applyFont="1" applyFill="1" applyBorder="1"/>
    <xf numFmtId="0" fontId="9" fillId="0" borderId="16" xfId="0" applyFont="1" applyBorder="1"/>
    <xf numFmtId="0" fontId="9" fillId="0" borderId="17" xfId="0" applyFont="1" applyBorder="1"/>
    <xf numFmtId="43" fontId="2" fillId="0" borderId="5" xfId="1" applyFont="1" applyBorder="1"/>
    <xf numFmtId="164" fontId="14" fillId="0" borderId="0" xfId="1" applyNumberFormat="1" applyFont="1"/>
    <xf numFmtId="43" fontId="14" fillId="0" borderId="11" xfId="1" applyFont="1" applyBorder="1" applyAlignment="1">
      <alignment horizontal="center"/>
    </xf>
    <xf numFmtId="43" fontId="14" fillId="0" borderId="3" xfId="1" applyFont="1" applyBorder="1"/>
    <xf numFmtId="43" fontId="14" fillId="0" borderId="13" xfId="1" applyFont="1" applyBorder="1"/>
    <xf numFmtId="0" fontId="14" fillId="0" borderId="12" xfId="0" applyFont="1" applyBorder="1"/>
    <xf numFmtId="0" fontId="2" fillId="0" borderId="8" xfId="0" applyFont="1" applyBorder="1"/>
    <xf numFmtId="0" fontId="2" fillId="0" borderId="13" xfId="0" applyFont="1" applyBorder="1"/>
    <xf numFmtId="0" fontId="0" fillId="0" borderId="0" xfId="0" applyAlignment="1"/>
    <xf numFmtId="0" fontId="2" fillId="2" borderId="0" xfId="0" applyFont="1" applyFill="1" applyBorder="1" applyAlignment="1"/>
    <xf numFmtId="0" fontId="10" fillId="0" borderId="8" xfId="0" applyFont="1" applyBorder="1" applyAlignment="1"/>
    <xf numFmtId="0" fontId="10" fillId="0" borderId="0" xfId="0" applyFont="1" applyBorder="1" applyAlignment="1"/>
    <xf numFmtId="17" fontId="10" fillId="0" borderId="13" xfId="0" applyNumberFormat="1" applyFont="1" applyBorder="1" applyAlignment="1"/>
    <xf numFmtId="0" fontId="9" fillId="0" borderId="17" xfId="0" applyFont="1" applyBorder="1" applyAlignment="1"/>
    <xf numFmtId="0" fontId="2" fillId="0" borderId="0" xfId="0" applyFont="1" applyAlignment="1"/>
    <xf numFmtId="0" fontId="2" fillId="0" borderId="5" xfId="0" applyFont="1" applyBorder="1" applyAlignment="1"/>
    <xf numFmtId="43" fontId="12" fillId="0" borderId="0" xfId="0" applyNumberFormat="1" applyFont="1"/>
    <xf numFmtId="0" fontId="14" fillId="0" borderId="18" xfId="0" applyFont="1" applyBorder="1"/>
    <xf numFmtId="0" fontId="11" fillId="0" borderId="12" xfId="0" applyFont="1" applyBorder="1"/>
    <xf numFmtId="43" fontId="2" fillId="0" borderId="8" xfId="1" applyFont="1" applyBorder="1"/>
    <xf numFmtId="43" fontId="2" fillId="0" borderId="9" xfId="1" applyFont="1" applyBorder="1"/>
    <xf numFmtId="43" fontId="11" fillId="0" borderId="12" xfId="1" applyFont="1" applyBorder="1"/>
    <xf numFmtId="44" fontId="15" fillId="0" borderId="17" xfId="2" applyFont="1" applyBorder="1"/>
    <xf numFmtId="0" fontId="0" fillId="0" borderId="0" xfId="0" applyFill="1"/>
    <xf numFmtId="43" fontId="0" fillId="0" borderId="0" xfId="1" applyFont="1" applyFill="1"/>
    <xf numFmtId="43" fontId="12" fillId="0" borderId="10" xfId="1" applyFont="1" applyFill="1" applyBorder="1"/>
    <xf numFmtId="43" fontId="12" fillId="0" borderId="0" xfId="1" applyFont="1" applyFill="1" applyBorder="1"/>
    <xf numFmtId="43" fontId="12" fillId="0" borderId="11" xfId="1" applyFont="1" applyFill="1" applyBorder="1"/>
    <xf numFmtId="43" fontId="12" fillId="0" borderId="0" xfId="1" applyFont="1" applyFill="1"/>
    <xf numFmtId="0" fontId="10" fillId="0" borderId="24" xfId="0" applyFont="1" applyFill="1" applyBorder="1"/>
    <xf numFmtId="0" fontId="10" fillId="0" borderId="19" xfId="0" applyFont="1" applyFill="1" applyBorder="1"/>
    <xf numFmtId="43" fontId="10" fillId="0" borderId="19" xfId="1" applyFont="1" applyFill="1" applyBorder="1"/>
    <xf numFmtId="43" fontId="13" fillId="0" borderId="13" xfId="1" applyFont="1" applyBorder="1"/>
    <xf numFmtId="43" fontId="2" fillId="0" borderId="13" xfId="1" applyFont="1" applyFill="1" applyBorder="1"/>
    <xf numFmtId="43" fontId="12" fillId="0" borderId="8" xfId="1" applyFont="1" applyFill="1" applyBorder="1"/>
    <xf numFmtId="43" fontId="12" fillId="0" borderId="9" xfId="1" applyFont="1" applyFill="1" applyBorder="1"/>
    <xf numFmtId="43" fontId="12" fillId="0" borderId="7" xfId="1" applyFont="1" applyFill="1" applyBorder="1"/>
    <xf numFmtId="0" fontId="2" fillId="0" borderId="7" xfId="0" applyFont="1" applyFill="1" applyBorder="1"/>
    <xf numFmtId="0" fontId="0" fillId="9" borderId="0" xfId="0" applyFill="1"/>
    <xf numFmtId="43" fontId="0" fillId="9" borderId="0" xfId="1" applyFont="1" applyFill="1"/>
    <xf numFmtId="0" fontId="2" fillId="9" borderId="0" xfId="0" applyFont="1" applyFill="1"/>
    <xf numFmtId="43" fontId="12" fillId="9" borderId="10" xfId="1" applyFont="1" applyFill="1" applyBorder="1"/>
    <xf numFmtId="43" fontId="12" fillId="9" borderId="0" xfId="1" applyFont="1" applyFill="1" applyBorder="1"/>
    <xf numFmtId="43" fontId="12" fillId="9" borderId="11" xfId="1" applyFont="1" applyFill="1" applyBorder="1"/>
    <xf numFmtId="43" fontId="12" fillId="9" borderId="0" xfId="1" applyFont="1" applyFill="1"/>
    <xf numFmtId="0" fontId="10" fillId="9" borderId="24" xfId="0" applyFont="1" applyFill="1" applyBorder="1"/>
    <xf numFmtId="0" fontId="10" fillId="9" borderId="19" xfId="0" applyFont="1" applyFill="1" applyBorder="1"/>
    <xf numFmtId="43" fontId="10" fillId="9" borderId="19" xfId="1" applyFont="1" applyFill="1" applyBorder="1"/>
    <xf numFmtId="43" fontId="12" fillId="9" borderId="12" xfId="1" applyFont="1" applyFill="1" applyBorder="1"/>
    <xf numFmtId="43" fontId="12" fillId="9" borderId="13" xfId="1" applyFont="1" applyFill="1" applyBorder="1"/>
    <xf numFmtId="43" fontId="12" fillId="9" borderId="14" xfId="1" applyFont="1" applyFill="1" applyBorder="1"/>
    <xf numFmtId="0" fontId="0" fillId="10" borderId="0" xfId="0" applyFill="1"/>
    <xf numFmtId="43" fontId="0" fillId="10" borderId="0" xfId="1" applyFont="1" applyFill="1"/>
    <xf numFmtId="43" fontId="12" fillId="10" borderId="10" xfId="1" applyFont="1" applyFill="1" applyBorder="1"/>
    <xf numFmtId="43" fontId="12" fillId="10" borderId="0" xfId="1" applyFont="1" applyFill="1" applyBorder="1"/>
    <xf numFmtId="43" fontId="12" fillId="10" borderId="11" xfId="1" applyFont="1" applyFill="1" applyBorder="1"/>
    <xf numFmtId="43" fontId="12" fillId="10" borderId="0" xfId="1" applyFont="1" applyFill="1"/>
    <xf numFmtId="0" fontId="10" fillId="10" borderId="24" xfId="0" applyFont="1" applyFill="1" applyBorder="1"/>
    <xf numFmtId="0" fontId="10" fillId="10" borderId="19" xfId="0" applyFont="1" applyFill="1" applyBorder="1"/>
    <xf numFmtId="43" fontId="10" fillId="10" borderId="19" xfId="1" applyFont="1" applyFill="1" applyBorder="1"/>
    <xf numFmtId="0" fontId="2" fillId="10" borderId="0" xfId="0" applyFont="1" applyFill="1"/>
    <xf numFmtId="44" fontId="2" fillId="0" borderId="5" xfId="2" applyFont="1" applyFill="1" applyBorder="1"/>
    <xf numFmtId="43" fontId="2" fillId="0" borderId="5" xfId="1" applyFont="1" applyFill="1" applyBorder="1"/>
    <xf numFmtId="0" fontId="0" fillId="6" borderId="0" xfId="0" applyFill="1"/>
    <xf numFmtId="43" fontId="0" fillId="6" borderId="0" xfId="1" applyFont="1" applyFill="1"/>
    <xf numFmtId="0" fontId="2" fillId="6" borderId="0" xfId="0" applyFont="1" applyFill="1"/>
    <xf numFmtId="43" fontId="12" fillId="6" borderId="10" xfId="1" applyFont="1" applyFill="1" applyBorder="1"/>
    <xf numFmtId="43" fontId="12" fillId="6" borderId="0" xfId="1" applyFont="1" applyFill="1" applyBorder="1"/>
    <xf numFmtId="43" fontId="12" fillId="6" borderId="11" xfId="1" applyFont="1" applyFill="1" applyBorder="1"/>
    <xf numFmtId="43" fontId="12" fillId="6" borderId="0" xfId="1" applyFont="1" applyFill="1"/>
    <xf numFmtId="0" fontId="10" fillId="6" borderId="24" xfId="0" applyFont="1" applyFill="1" applyBorder="1"/>
    <xf numFmtId="0" fontId="10" fillId="6" borderId="19" xfId="0" applyFont="1" applyFill="1" applyBorder="1"/>
    <xf numFmtId="43" fontId="10" fillId="6" borderId="19" xfId="1" applyFont="1" applyFill="1" applyBorder="1"/>
    <xf numFmtId="0" fontId="0" fillId="6" borderId="5" xfId="0" applyFill="1" applyBorder="1"/>
    <xf numFmtId="0" fontId="0" fillId="11" borderId="0" xfId="0" applyFill="1"/>
    <xf numFmtId="43" fontId="0" fillId="11" borderId="0" xfId="1" applyFont="1" applyFill="1"/>
    <xf numFmtId="43" fontId="12" fillId="11" borderId="10" xfId="1" applyFont="1" applyFill="1" applyBorder="1"/>
    <xf numFmtId="43" fontId="12" fillId="11" borderId="0" xfId="1" applyFont="1" applyFill="1" applyBorder="1"/>
    <xf numFmtId="43" fontId="12" fillId="11" borderId="11" xfId="1" applyFont="1" applyFill="1" applyBorder="1"/>
    <xf numFmtId="43" fontId="12" fillId="11" borderId="0" xfId="1" applyFont="1" applyFill="1"/>
    <xf numFmtId="0" fontId="10" fillId="11" borderId="24" xfId="0" applyFont="1" applyFill="1" applyBorder="1"/>
    <xf numFmtId="0" fontId="10" fillId="11" borderId="19" xfId="0" applyFont="1" applyFill="1" applyBorder="1"/>
    <xf numFmtId="43" fontId="10" fillId="11" borderId="19" xfId="1" applyFont="1" applyFill="1" applyBorder="1"/>
    <xf numFmtId="0" fontId="2" fillId="11" borderId="0" xfId="0" applyFont="1" applyFill="1"/>
    <xf numFmtId="43" fontId="2" fillId="2" borderId="0" xfId="0" applyNumberFormat="1" applyFont="1" applyFill="1"/>
    <xf numFmtId="14" fontId="2" fillId="0" borderId="0" xfId="0" applyNumberFormat="1" applyFont="1"/>
    <xf numFmtId="0" fontId="0" fillId="12" borderId="0" xfId="0" applyFill="1"/>
    <xf numFmtId="43" fontId="0" fillId="12" borderId="0" xfId="1" applyFont="1" applyFill="1"/>
    <xf numFmtId="43" fontId="12" fillId="12" borderId="10" xfId="1" applyFont="1" applyFill="1" applyBorder="1"/>
    <xf numFmtId="43" fontId="12" fillId="12" borderId="0" xfId="1" applyFont="1" applyFill="1" applyBorder="1"/>
    <xf numFmtId="43" fontId="12" fillId="12" borderId="11" xfId="1" applyFont="1" applyFill="1" applyBorder="1"/>
    <xf numFmtId="43" fontId="12" fillId="12" borderId="0" xfId="1" applyFont="1" applyFill="1"/>
    <xf numFmtId="0" fontId="10" fillId="12" borderId="24" xfId="0" applyFont="1" applyFill="1" applyBorder="1"/>
    <xf numFmtId="0" fontId="10" fillId="12" borderId="19" xfId="0" applyFont="1" applyFill="1" applyBorder="1"/>
    <xf numFmtId="43" fontId="10" fillId="12" borderId="19" xfId="1" applyFont="1" applyFill="1" applyBorder="1"/>
    <xf numFmtId="0" fontId="2" fillId="12" borderId="0" xfId="0" applyFont="1" applyFill="1"/>
    <xf numFmtId="0" fontId="0" fillId="12" borderId="0" xfId="0" applyFill="1" applyAlignment="1">
      <alignment horizontal="left"/>
    </xf>
    <xf numFmtId="0" fontId="0" fillId="12" borderId="0" xfId="0" applyFont="1" applyFill="1"/>
    <xf numFmtId="43" fontId="0" fillId="12" borderId="0" xfId="5" applyFont="1" applyFill="1"/>
    <xf numFmtId="0" fontId="2" fillId="12" borderId="0" xfId="0" quotePrefix="1" applyFont="1" applyFill="1"/>
    <xf numFmtId="43" fontId="12" fillId="12" borderId="10" xfId="5" applyFont="1" applyFill="1" applyBorder="1"/>
    <xf numFmtId="43" fontId="12" fillId="12" borderId="0" xfId="5" applyFont="1" applyFill="1" applyBorder="1"/>
    <xf numFmtId="43" fontId="12" fillId="12" borderId="11" xfId="5" applyFont="1" applyFill="1" applyBorder="1"/>
    <xf numFmtId="43" fontId="12" fillId="12" borderId="0" xfId="5" applyFont="1" applyFill="1"/>
    <xf numFmtId="43" fontId="10" fillId="12" borderId="19" xfId="5" applyFont="1" applyFill="1" applyBorder="1"/>
    <xf numFmtId="43" fontId="0" fillId="0" borderId="5" xfId="0" applyNumberFormat="1" applyFill="1" applyBorder="1"/>
    <xf numFmtId="0" fontId="0" fillId="0" borderId="5" xfId="0" applyFill="1" applyBorder="1"/>
    <xf numFmtId="0" fontId="0" fillId="4" borderId="0" xfId="0" applyFill="1"/>
    <xf numFmtId="43" fontId="0" fillId="4" borderId="0" xfId="1" applyFont="1" applyFill="1"/>
    <xf numFmtId="43" fontId="12" fillId="4" borderId="10" xfId="1" applyFont="1" applyFill="1" applyBorder="1"/>
    <xf numFmtId="43" fontId="12" fillId="4" borderId="0" xfId="1" applyFont="1" applyFill="1" applyBorder="1"/>
    <xf numFmtId="43" fontId="12" fillId="4" borderId="11" xfId="1" applyFont="1" applyFill="1" applyBorder="1"/>
    <xf numFmtId="43" fontId="12" fillId="4" borderId="0" xfId="1" applyFont="1" applyFill="1"/>
    <xf numFmtId="0" fontId="10" fillId="4" borderId="24" xfId="0" applyFont="1" applyFill="1" applyBorder="1"/>
    <xf numFmtId="0" fontId="10" fillId="4" borderId="19" xfId="0" applyFont="1" applyFill="1" applyBorder="1"/>
    <xf numFmtId="43" fontId="10" fillId="4" borderId="19" xfId="1" applyFont="1" applyFill="1" applyBorder="1"/>
    <xf numFmtId="0" fontId="2" fillId="4" borderId="0" xfId="0" applyFont="1" applyFill="1"/>
    <xf numFmtId="0" fontId="0" fillId="8" borderId="0" xfId="0" applyFill="1"/>
    <xf numFmtId="43" fontId="0" fillId="8" borderId="0" xfId="1" applyFont="1" applyFill="1"/>
    <xf numFmtId="43" fontId="12" fillId="8" borderId="10" xfId="1" applyFont="1" applyFill="1" applyBorder="1"/>
    <xf numFmtId="43" fontId="12" fillId="8" borderId="0" xfId="1" applyFont="1" applyFill="1" applyBorder="1"/>
    <xf numFmtId="43" fontId="12" fillId="8" borderId="11" xfId="1" applyFont="1" applyFill="1" applyBorder="1"/>
    <xf numFmtId="43" fontId="12" fillId="8" borderId="0" xfId="1" applyFont="1" applyFill="1"/>
    <xf numFmtId="0" fontId="10" fillId="8" borderId="24" xfId="0" applyFont="1" applyFill="1" applyBorder="1"/>
    <xf numFmtId="0" fontId="10" fillId="8" borderId="19" xfId="0" applyFont="1" applyFill="1" applyBorder="1"/>
    <xf numFmtId="43" fontId="10" fillId="8" borderId="19" xfId="1" applyFont="1" applyFill="1" applyBorder="1"/>
    <xf numFmtId="0" fontId="0" fillId="13" borderId="0" xfId="0" applyFill="1"/>
    <xf numFmtId="43" fontId="0" fillId="13" borderId="0" xfId="1" applyFont="1" applyFill="1"/>
    <xf numFmtId="43" fontId="12" fillId="13" borderId="10" xfId="1" applyFont="1" applyFill="1" applyBorder="1"/>
    <xf numFmtId="43" fontId="12" fillId="13" borderId="0" xfId="1" applyFont="1" applyFill="1" applyBorder="1"/>
    <xf numFmtId="43" fontId="12" fillId="13" borderId="11" xfId="1" applyFont="1" applyFill="1" applyBorder="1"/>
    <xf numFmtId="43" fontId="12" fillId="13" borderId="0" xfId="1" applyFont="1" applyFill="1"/>
    <xf numFmtId="0" fontId="10" fillId="13" borderId="24" xfId="0" applyFont="1" applyFill="1" applyBorder="1"/>
    <xf numFmtId="0" fontId="10" fillId="13" borderId="19" xfId="0" applyFont="1" applyFill="1" applyBorder="1"/>
    <xf numFmtId="43" fontId="10" fillId="13" borderId="19" xfId="1" applyFont="1" applyFill="1" applyBorder="1"/>
    <xf numFmtId="0" fontId="5" fillId="13" borderId="0" xfId="0" applyFont="1" applyFill="1"/>
    <xf numFmtId="0" fontId="0" fillId="13" borderId="0" xfId="0" quotePrefix="1" applyFill="1"/>
    <xf numFmtId="43" fontId="0" fillId="2" borderId="0" xfId="1" applyFont="1" applyFill="1"/>
    <xf numFmtId="0" fontId="2" fillId="13" borderId="0" xfId="0" applyFont="1" applyFill="1"/>
    <xf numFmtId="43" fontId="12" fillId="2" borderId="0" xfId="1" applyFont="1" applyFill="1"/>
    <xf numFmtId="0" fontId="10" fillId="2" borderId="24" xfId="0" applyFont="1" applyFill="1" applyBorder="1"/>
    <xf numFmtId="0" fontId="10" fillId="2" borderId="19" xfId="0" applyFont="1" applyFill="1" applyBorder="1"/>
    <xf numFmtId="43" fontId="10" fillId="2" borderId="19" xfId="1" applyFont="1" applyFill="1" applyBorder="1"/>
    <xf numFmtId="43" fontId="12" fillId="2" borderId="10" xfId="1" applyFont="1" applyFill="1" applyBorder="1"/>
    <xf numFmtId="43" fontId="12" fillId="2" borderId="0" xfId="1" applyFont="1" applyFill="1" applyBorder="1"/>
    <xf numFmtId="43" fontId="12" fillId="2" borderId="11" xfId="1" applyFont="1" applyFill="1" applyBorder="1"/>
    <xf numFmtId="0" fontId="5" fillId="2" borderId="0" xfId="0" applyFont="1" applyFill="1"/>
    <xf numFmtId="43" fontId="12" fillId="8" borderId="12" xfId="1" applyFont="1" applyFill="1" applyBorder="1"/>
    <xf numFmtId="43" fontId="12" fillId="8" borderId="13" xfId="1" applyFont="1" applyFill="1" applyBorder="1"/>
    <xf numFmtId="43" fontId="12" fillId="8" borderId="14" xfId="1" applyFont="1" applyFill="1" applyBorder="1"/>
    <xf numFmtId="0" fontId="2" fillId="8" borderId="0" xfId="0" applyFont="1" applyFill="1"/>
    <xf numFmtId="14" fontId="0" fillId="8" borderId="0" xfId="0" applyNumberFormat="1" applyFill="1"/>
    <xf numFmtId="0" fontId="0" fillId="14" borderId="0" xfId="0" applyFill="1"/>
    <xf numFmtId="43" fontId="0" fillId="14" borderId="0" xfId="1" applyFont="1" applyFill="1"/>
    <xf numFmtId="0" fontId="2" fillId="14" borderId="0" xfId="0" applyFont="1" applyFill="1"/>
    <xf numFmtId="43" fontId="12" fillId="14" borderId="10" xfId="1" applyFont="1" applyFill="1" applyBorder="1"/>
    <xf numFmtId="43" fontId="12" fillId="14" borderId="0" xfId="1" applyFont="1" applyFill="1" applyBorder="1"/>
    <xf numFmtId="43" fontId="12" fillId="14" borderId="11" xfId="1" applyFont="1" applyFill="1" applyBorder="1"/>
    <xf numFmtId="43" fontId="12" fillId="14" borderId="0" xfId="1" applyFont="1" applyFill="1"/>
    <xf numFmtId="0" fontId="10" fillId="14" borderId="24" xfId="0" applyFont="1" applyFill="1" applyBorder="1"/>
    <xf numFmtId="0" fontId="10" fillId="14" borderId="19" xfId="0" applyFont="1" applyFill="1" applyBorder="1"/>
    <xf numFmtId="43" fontId="10" fillId="14" borderId="19" xfId="1" applyFont="1" applyFill="1" applyBorder="1"/>
    <xf numFmtId="0" fontId="5" fillId="14" borderId="0" xfId="0" applyFont="1" applyFill="1"/>
    <xf numFmtId="0" fontId="0" fillId="15" borderId="0" xfId="0" applyFill="1"/>
    <xf numFmtId="43" fontId="0" fillId="15" borderId="0" xfId="1" applyFont="1" applyFill="1"/>
    <xf numFmtId="43" fontId="12" fillId="15" borderId="10" xfId="1" applyFont="1" applyFill="1" applyBorder="1"/>
    <xf numFmtId="43" fontId="12" fillId="15" borderId="0" xfId="1" applyFont="1" applyFill="1" applyBorder="1"/>
    <xf numFmtId="43" fontId="12" fillId="15" borderId="11" xfId="1" applyFont="1" applyFill="1" applyBorder="1"/>
    <xf numFmtId="43" fontId="12" fillId="15" borderId="0" xfId="1" applyFont="1" applyFill="1"/>
    <xf numFmtId="0" fontId="10" fillId="15" borderId="24" xfId="0" applyFont="1" applyFill="1" applyBorder="1"/>
    <xf numFmtId="0" fontId="10" fillId="15" borderId="19" xfId="0" applyFont="1" applyFill="1" applyBorder="1"/>
    <xf numFmtId="43" fontId="10" fillId="15" borderId="19" xfId="1" applyFont="1" applyFill="1" applyBorder="1"/>
    <xf numFmtId="0" fontId="2" fillId="15" borderId="0" xfId="0" applyFont="1" applyFill="1"/>
    <xf numFmtId="0" fontId="0" fillId="15" borderId="0" xfId="0" applyFill="1" applyAlignment="1">
      <alignment horizontal="left"/>
    </xf>
    <xf numFmtId="43" fontId="2" fillId="0" borderId="25" xfId="1" applyFont="1" applyFill="1" applyBorder="1"/>
    <xf numFmtId="14" fontId="2" fillId="11" borderId="0" xfId="0" applyNumberFormat="1" applyFont="1" applyFill="1"/>
    <xf numFmtId="43" fontId="10" fillId="2" borderId="24" xfId="0" applyNumberFormat="1" applyFont="1" applyFill="1" applyBorder="1"/>
    <xf numFmtId="43" fontId="10" fillId="11" borderId="19" xfId="0" applyNumberFormat="1" applyFont="1" applyFill="1" applyBorder="1"/>
    <xf numFmtId="43" fontId="2" fillId="0" borderId="25" xfId="1" applyFont="1" applyBorder="1"/>
    <xf numFmtId="0" fontId="0" fillId="16" borderId="0" xfId="0" applyFill="1"/>
    <xf numFmtId="43" fontId="0" fillId="16" borderId="0" xfId="1" applyFont="1" applyFill="1"/>
    <xf numFmtId="43" fontId="12" fillId="16" borderId="10" xfId="1" applyFont="1" applyFill="1" applyBorder="1"/>
    <xf numFmtId="43" fontId="12" fillId="16" borderId="0" xfId="1" applyFont="1" applyFill="1" applyBorder="1"/>
    <xf numFmtId="43" fontId="12" fillId="16" borderId="11" xfId="1" applyFont="1" applyFill="1" applyBorder="1"/>
    <xf numFmtId="43" fontId="12" fillId="16" borderId="0" xfId="1" applyFont="1" applyFill="1"/>
    <xf numFmtId="43" fontId="10" fillId="16" borderId="24" xfId="0" applyNumberFormat="1" applyFont="1" applyFill="1" applyBorder="1"/>
    <xf numFmtId="43" fontId="10" fillId="16" borderId="19" xfId="0" applyNumberFormat="1" applyFont="1" applyFill="1" applyBorder="1"/>
    <xf numFmtId="43" fontId="10" fillId="16" borderId="19" xfId="1" applyFont="1" applyFill="1" applyBorder="1"/>
    <xf numFmtId="0" fontId="2" fillId="16" borderId="0" xfId="0" applyFont="1" applyFill="1"/>
    <xf numFmtId="0" fontId="10" fillId="16" borderId="24" xfId="0" applyFont="1" applyFill="1" applyBorder="1"/>
    <xf numFmtId="0" fontId="10" fillId="16" borderId="19" xfId="0" applyFont="1" applyFill="1" applyBorder="1"/>
    <xf numFmtId="14" fontId="2" fillId="0" borderId="5" xfId="0" applyNumberFormat="1" applyFont="1" applyBorder="1"/>
    <xf numFmtId="0" fontId="0" fillId="16" borderId="5" xfId="0" applyFill="1" applyBorder="1"/>
    <xf numFmtId="0" fontId="5" fillId="16" borderId="0" xfId="0" applyFont="1" applyFill="1"/>
    <xf numFmtId="0" fontId="12" fillId="16" borderId="0" xfId="0" applyFont="1" applyFill="1"/>
    <xf numFmtId="43" fontId="2" fillId="16" borderId="0" xfId="1" applyFont="1" applyFill="1"/>
    <xf numFmtId="0" fontId="0" fillId="16" borderId="0" xfId="0" quotePrefix="1" applyFill="1"/>
    <xf numFmtId="0" fontId="0" fillId="17" borderId="0" xfId="0" applyFill="1"/>
    <xf numFmtId="43" fontId="0" fillId="17" borderId="0" xfId="1" applyFont="1" applyFill="1"/>
    <xf numFmtId="43" fontId="12" fillId="17" borderId="10" xfId="1" applyFont="1" applyFill="1" applyBorder="1"/>
    <xf numFmtId="43" fontId="12" fillId="17" borderId="0" xfId="1" applyFont="1" applyFill="1" applyBorder="1"/>
    <xf numFmtId="43" fontId="12" fillId="17" borderId="11" xfId="1" applyFont="1" applyFill="1" applyBorder="1"/>
    <xf numFmtId="43" fontId="12" fillId="17" borderId="0" xfId="1" applyFont="1" applyFill="1"/>
    <xf numFmtId="0" fontId="10" fillId="17" borderId="24" xfId="0" applyFont="1" applyFill="1" applyBorder="1"/>
    <xf numFmtId="0" fontId="10" fillId="17" borderId="19" xfId="0" applyFont="1" applyFill="1" applyBorder="1"/>
    <xf numFmtId="43" fontId="10" fillId="17" borderId="19" xfId="1" applyFont="1" applyFill="1" applyBorder="1"/>
    <xf numFmtId="0" fontId="2" fillId="17" borderId="0" xfId="0" applyFont="1" applyFill="1"/>
    <xf numFmtId="43" fontId="15" fillId="0" borderId="17" xfId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10" borderId="10" xfId="0" applyFill="1" applyBorder="1"/>
    <xf numFmtId="0" fontId="0" fillId="10" borderId="0" xfId="0" applyFill="1" applyBorder="1"/>
    <xf numFmtId="0" fontId="0" fillId="10" borderId="11" xfId="0" applyFill="1" applyBorder="1"/>
    <xf numFmtId="0" fontId="0" fillId="12" borderId="10" xfId="0" applyFill="1" applyBorder="1"/>
    <xf numFmtId="0" fontId="0" fillId="12" borderId="0" xfId="0" applyFill="1" applyBorder="1"/>
    <xf numFmtId="0" fontId="0" fillId="12" borderId="11" xfId="0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14" xfId="0" applyFill="1" applyBorder="1"/>
    <xf numFmtId="43" fontId="0" fillId="0" borderId="8" xfId="1" applyFont="1" applyBorder="1"/>
    <xf numFmtId="43" fontId="0" fillId="0" borderId="0" xfId="1" applyFont="1" applyBorder="1"/>
    <xf numFmtId="43" fontId="0" fillId="10" borderId="0" xfId="1" applyFont="1" applyFill="1" applyBorder="1"/>
    <xf numFmtId="43" fontId="0" fillId="12" borderId="0" xfId="1" applyFont="1" applyFill="1" applyBorder="1"/>
    <xf numFmtId="43" fontId="0" fillId="10" borderId="13" xfId="1" applyFont="1" applyFill="1" applyBorder="1"/>
    <xf numFmtId="43" fontId="0" fillId="0" borderId="9" xfId="1" applyFont="1" applyBorder="1"/>
    <xf numFmtId="43" fontId="0" fillId="0" borderId="11" xfId="1" applyFont="1" applyBorder="1"/>
    <xf numFmtId="43" fontId="0" fillId="12" borderId="11" xfId="1" applyFont="1" applyFill="1" applyBorder="1"/>
    <xf numFmtId="43" fontId="0" fillId="10" borderId="11" xfId="1" applyFont="1" applyFill="1" applyBorder="1"/>
    <xf numFmtId="43" fontId="0" fillId="10" borderId="14" xfId="1" applyFont="1" applyFill="1" applyBorder="1"/>
    <xf numFmtId="43" fontId="2" fillId="0" borderId="26" xfId="1" applyFont="1" applyFill="1" applyBorder="1"/>
    <xf numFmtId="0" fontId="0" fillId="3" borderId="0" xfId="0" applyFill="1"/>
    <xf numFmtId="43" fontId="0" fillId="3" borderId="0" xfId="1" applyFont="1" applyFill="1"/>
    <xf numFmtId="0" fontId="0" fillId="3" borderId="10" xfId="0" applyFill="1" applyBorder="1"/>
    <xf numFmtId="0" fontId="0" fillId="3" borderId="0" xfId="0" applyFill="1" applyBorder="1"/>
    <xf numFmtId="0" fontId="0" fillId="3" borderId="11" xfId="0" applyFill="1" applyBorder="1"/>
    <xf numFmtId="43" fontId="0" fillId="3" borderId="0" xfId="1" applyFont="1" applyFill="1" applyBorder="1"/>
    <xf numFmtId="43" fontId="0" fillId="3" borderId="11" xfId="1" applyFont="1" applyFill="1" applyBorder="1"/>
    <xf numFmtId="43" fontId="2" fillId="0" borderId="27" xfId="1" applyFont="1" applyBorder="1"/>
    <xf numFmtId="43" fontId="2" fillId="0" borderId="27" xfId="1" applyFont="1" applyFill="1" applyBorder="1"/>
    <xf numFmtId="0" fontId="0" fillId="4" borderId="10" xfId="0" applyFill="1" applyBorder="1"/>
    <xf numFmtId="0" fontId="0" fillId="4" borderId="0" xfId="0" applyFill="1" applyBorder="1"/>
    <xf numFmtId="0" fontId="0" fillId="4" borderId="11" xfId="0" applyFill="1" applyBorder="1"/>
    <xf numFmtId="43" fontId="0" fillId="4" borderId="0" xfId="1" applyFont="1" applyFill="1" applyBorder="1"/>
    <xf numFmtId="43" fontId="0" fillId="4" borderId="11" xfId="1" applyFont="1" applyFill="1" applyBorder="1"/>
    <xf numFmtId="0" fontId="0" fillId="4" borderId="0" xfId="0" quotePrefix="1" applyFill="1"/>
    <xf numFmtId="43" fontId="5" fillId="4" borderId="0" xfId="1" applyFont="1" applyFill="1"/>
    <xf numFmtId="0" fontId="5" fillId="4" borderId="0" xfId="0" applyFont="1" applyFill="1"/>
    <xf numFmtId="0" fontId="5" fillId="4" borderId="10" xfId="0" applyFont="1" applyFill="1" applyBorder="1"/>
    <xf numFmtId="0" fontId="5" fillId="4" borderId="0" xfId="0" applyFont="1" applyFill="1" applyBorder="1"/>
    <xf numFmtId="0" fontId="5" fillId="4" borderId="11" xfId="0" applyFont="1" applyFill="1" applyBorder="1"/>
    <xf numFmtId="43" fontId="5" fillId="4" borderId="0" xfId="1" applyFont="1" applyFill="1" applyBorder="1"/>
    <xf numFmtId="43" fontId="5" fillId="4" borderId="11" xfId="1" applyFont="1" applyFill="1" applyBorder="1"/>
    <xf numFmtId="43" fontId="2" fillId="4" borderId="0" xfId="1" applyFont="1" applyFill="1"/>
    <xf numFmtId="43" fontId="2" fillId="10" borderId="0" xfId="1" applyFont="1" applyFill="1"/>
    <xf numFmtId="43" fontId="2" fillId="12" borderId="0" xfId="1" applyFont="1" applyFill="1"/>
    <xf numFmtId="43" fontId="18" fillId="4" borderId="0" xfId="1" applyFont="1" applyFill="1"/>
    <xf numFmtId="0" fontId="17" fillId="2" borderId="0" xfId="0" applyFont="1" applyFill="1"/>
    <xf numFmtId="43" fontId="17" fillId="2" borderId="0" xfId="1" applyFont="1" applyFill="1"/>
    <xf numFmtId="43" fontId="17" fillId="2" borderId="0" xfId="1" applyFont="1" applyFill="1" applyBorder="1"/>
    <xf numFmtId="0" fontId="19" fillId="2" borderId="16" xfId="0" applyFont="1" applyFill="1" applyBorder="1"/>
    <xf numFmtId="0" fontId="19" fillId="2" borderId="17" xfId="0" applyFont="1" applyFill="1" applyBorder="1"/>
    <xf numFmtId="43" fontId="19" fillId="2" borderId="17" xfId="1" applyFont="1" applyFill="1" applyBorder="1"/>
    <xf numFmtId="0" fontId="19" fillId="2" borderId="17" xfId="0" applyFont="1" applyFill="1" applyBorder="1" applyAlignment="1"/>
    <xf numFmtId="43" fontId="20" fillId="2" borderId="17" xfId="1" applyFont="1" applyFill="1" applyBorder="1"/>
    <xf numFmtId="0" fontId="17" fillId="2" borderId="17" xfId="0" applyFont="1" applyFill="1" applyBorder="1"/>
    <xf numFmtId="43" fontId="21" fillId="2" borderId="17" xfId="1" applyFont="1" applyFill="1" applyBorder="1"/>
    <xf numFmtId="43" fontId="21" fillId="2" borderId="4" xfId="1" applyFont="1" applyFill="1" applyBorder="1"/>
    <xf numFmtId="43" fontId="21" fillId="2" borderId="15" xfId="1" applyFont="1" applyFill="1" applyBorder="1"/>
    <xf numFmtId="43" fontId="22" fillId="2" borderId="16" xfId="1" applyFont="1" applyFill="1" applyBorder="1" applyAlignment="1">
      <alignment horizontal="center"/>
    </xf>
    <xf numFmtId="43" fontId="22" fillId="2" borderId="17" xfId="1" applyFont="1" applyFill="1" applyBorder="1" applyAlignment="1">
      <alignment horizontal="center"/>
    </xf>
    <xf numFmtId="43" fontId="22" fillId="2" borderId="17" xfId="1" applyFont="1" applyFill="1" applyBorder="1"/>
    <xf numFmtId="43" fontId="22" fillId="2" borderId="15" xfId="1" applyFont="1" applyFill="1" applyBorder="1"/>
    <xf numFmtId="43" fontId="22" fillId="2" borderId="16" xfId="1" applyFont="1" applyFill="1" applyBorder="1"/>
    <xf numFmtId="43" fontId="22" fillId="2" borderId="13" xfId="1" applyFont="1" applyFill="1" applyBorder="1"/>
    <xf numFmtId="0" fontId="23" fillId="2" borderId="12" xfId="0" applyFont="1" applyFill="1" applyBorder="1"/>
    <xf numFmtId="43" fontId="23" fillId="2" borderId="12" xfId="1" applyFont="1" applyFill="1" applyBorder="1"/>
    <xf numFmtId="0" fontId="17" fillId="2" borderId="0" xfId="0" applyFont="1" applyFill="1" applyAlignment="1"/>
    <xf numFmtId="43" fontId="17" fillId="2" borderId="26" xfId="1" applyFont="1" applyFill="1" applyBorder="1"/>
    <xf numFmtId="43" fontId="19" fillId="2" borderId="0" xfId="1" applyFont="1" applyFill="1"/>
    <xf numFmtId="0" fontId="19" fillId="2" borderId="0" xfId="0" applyFont="1" applyFill="1"/>
    <xf numFmtId="43" fontId="17" fillId="2" borderId="0" xfId="1" applyFont="1" applyFill="1" applyAlignment="1">
      <alignment horizontal="center"/>
    </xf>
    <xf numFmtId="164" fontId="17" fillId="2" borderId="0" xfId="1" applyNumberFormat="1" applyFont="1" applyFill="1" applyAlignment="1">
      <alignment horizontal="center"/>
    </xf>
    <xf numFmtId="43" fontId="17" fillId="2" borderId="0" xfId="0" applyNumberFormat="1" applyFont="1" applyFill="1"/>
    <xf numFmtId="164" fontId="24" fillId="2" borderId="0" xfId="1" applyNumberFormat="1" applyFont="1" applyFill="1"/>
    <xf numFmtId="43" fontId="21" fillId="2" borderId="0" xfId="0" applyNumberFormat="1" applyFont="1" applyFill="1"/>
    <xf numFmtId="43" fontId="17" fillId="2" borderId="25" xfId="1" applyFont="1" applyFill="1" applyBorder="1"/>
    <xf numFmtId="43" fontId="9" fillId="0" borderId="7" xfId="1" applyFont="1" applyBorder="1"/>
    <xf numFmtId="43" fontId="9" fillId="0" borderId="8" xfId="1" applyFont="1" applyBorder="1"/>
    <xf numFmtId="43" fontId="9" fillId="0" borderId="9" xfId="1" applyFont="1" applyBorder="1"/>
    <xf numFmtId="43" fontId="9" fillId="0" borderId="10" xfId="1" applyFont="1" applyBorder="1"/>
    <xf numFmtId="43" fontId="9" fillId="0" borderId="0" xfId="1" applyFont="1" applyBorder="1"/>
    <xf numFmtId="43" fontId="9" fillId="0" borderId="11" xfId="1" applyFont="1" applyBorder="1"/>
    <xf numFmtId="43" fontId="23" fillId="2" borderId="12" xfId="0" applyNumberFormat="1" applyFont="1" applyFill="1" applyBorder="1"/>
    <xf numFmtId="43" fontId="9" fillId="3" borderId="10" xfId="1" applyFont="1" applyFill="1" applyBorder="1"/>
    <xf numFmtId="43" fontId="9" fillId="3" borderId="0" xfId="1" applyFont="1" applyFill="1" applyBorder="1"/>
    <xf numFmtId="43" fontId="9" fillId="3" borderId="11" xfId="1" applyFont="1" applyFill="1" applyBorder="1"/>
    <xf numFmtId="43" fontId="9" fillId="3" borderId="0" xfId="1" applyFont="1" applyFill="1"/>
    <xf numFmtId="0" fontId="9" fillId="3" borderId="0" xfId="0" applyFont="1" applyFill="1"/>
    <xf numFmtId="43" fontId="9" fillId="3" borderId="12" xfId="1" applyFont="1" applyFill="1" applyBorder="1"/>
    <xf numFmtId="43" fontId="9" fillId="3" borderId="13" xfId="1" applyFont="1" applyFill="1" applyBorder="1"/>
    <xf numFmtId="43" fontId="9" fillId="3" borderId="14" xfId="1" applyFon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43" fontId="23" fillId="2" borderId="16" xfId="1" applyFont="1" applyFill="1" applyBorder="1"/>
    <xf numFmtId="43" fontId="23" fillId="2" borderId="17" xfId="1" applyFont="1" applyFill="1" applyBorder="1"/>
    <xf numFmtId="43" fontId="23" fillId="2" borderId="15" xfId="1" applyFont="1" applyFill="1" applyBorder="1"/>
    <xf numFmtId="0" fontId="9" fillId="18" borderId="0" xfId="0" applyFont="1" applyFill="1"/>
    <xf numFmtId="43" fontId="9" fillId="18" borderId="0" xfId="1" applyFont="1" applyFill="1"/>
    <xf numFmtId="43" fontId="9" fillId="18" borderId="10" xfId="1" applyFont="1" applyFill="1" applyBorder="1"/>
    <xf numFmtId="43" fontId="9" fillId="18" borderId="0" xfId="1" applyFont="1" applyFill="1" applyBorder="1"/>
    <xf numFmtId="43" fontId="9" fillId="18" borderId="11" xfId="1" applyFont="1" applyFill="1" applyBorder="1"/>
    <xf numFmtId="0" fontId="0" fillId="18" borderId="0" xfId="0" applyFill="1"/>
    <xf numFmtId="0" fontId="0" fillId="18" borderId="10" xfId="0" applyFill="1" applyBorder="1"/>
    <xf numFmtId="0" fontId="0" fillId="18" borderId="0" xfId="0" applyFill="1" applyBorder="1"/>
    <xf numFmtId="0" fontId="0" fillId="18" borderId="11" xfId="0" applyFill="1" applyBorder="1"/>
    <xf numFmtId="0" fontId="9" fillId="9" borderId="0" xfId="0" applyFont="1" applyFill="1"/>
    <xf numFmtId="43" fontId="9" fillId="9" borderId="0" xfId="1" applyFont="1" applyFill="1"/>
    <xf numFmtId="43" fontId="9" fillId="9" borderId="10" xfId="1" applyFont="1" applyFill="1" applyBorder="1"/>
    <xf numFmtId="43" fontId="9" fillId="9" borderId="0" xfId="1" applyFont="1" applyFill="1" applyBorder="1"/>
    <xf numFmtId="43" fontId="9" fillId="9" borderId="11" xfId="1" applyFont="1" applyFill="1" applyBorder="1"/>
    <xf numFmtId="0" fontId="0" fillId="9" borderId="10" xfId="0" applyFill="1" applyBorder="1"/>
    <xf numFmtId="0" fontId="0" fillId="9" borderId="0" xfId="0" applyFill="1" applyBorder="1"/>
    <xf numFmtId="0" fontId="0" fillId="9" borderId="11" xfId="0" applyFill="1" applyBorder="1"/>
    <xf numFmtId="43" fontId="25" fillId="9" borderId="0" xfId="1" applyFont="1" applyFill="1"/>
    <xf numFmtId="0" fontId="9" fillId="0" borderId="5" xfId="0" applyFont="1" applyBorder="1"/>
    <xf numFmtId="0" fontId="9" fillId="11" borderId="0" xfId="0" applyFont="1" applyFill="1"/>
    <xf numFmtId="43" fontId="9" fillId="11" borderId="0" xfId="1" applyFont="1" applyFill="1"/>
    <xf numFmtId="43" fontId="9" fillId="11" borderId="10" xfId="1" applyFont="1" applyFill="1" applyBorder="1"/>
    <xf numFmtId="43" fontId="9" fillId="11" borderId="0" xfId="1" applyFont="1" applyFill="1" applyBorder="1"/>
    <xf numFmtId="43" fontId="9" fillId="11" borderId="11" xfId="1" applyFont="1" applyFill="1" applyBorder="1"/>
    <xf numFmtId="0" fontId="0" fillId="11" borderId="10" xfId="0" applyFill="1" applyBorder="1"/>
    <xf numFmtId="0" fontId="0" fillId="11" borderId="0" xfId="0" applyFill="1" applyBorder="1"/>
    <xf numFmtId="0" fontId="0" fillId="11" borderId="11" xfId="0" applyFill="1" applyBorder="1"/>
    <xf numFmtId="0" fontId="9" fillId="2" borderId="0" xfId="0" applyFont="1" applyFill="1"/>
    <xf numFmtId="43" fontId="9" fillId="2" borderId="0" xfId="1" applyFont="1" applyFill="1"/>
    <xf numFmtId="43" fontId="9" fillId="2" borderId="7" xfId="1" applyFont="1" applyFill="1" applyBorder="1"/>
    <xf numFmtId="43" fontId="9" fillId="2" borderId="8" xfId="1" applyFont="1" applyFill="1" applyBorder="1"/>
    <xf numFmtId="43" fontId="9" fillId="2" borderId="9" xfId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3" fontId="9" fillId="2" borderId="10" xfId="1" applyFont="1" applyFill="1" applyBorder="1"/>
    <xf numFmtId="43" fontId="9" fillId="2" borderId="0" xfId="1" applyFont="1" applyFill="1" applyBorder="1"/>
    <xf numFmtId="43" fontId="9" fillId="2" borderId="11" xfId="1" applyFont="1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11" xfId="0" applyFill="1" applyBorder="1"/>
    <xf numFmtId="43" fontId="25" fillId="2" borderId="0" xfId="1" applyFont="1" applyFill="1"/>
    <xf numFmtId="0" fontId="9" fillId="4" borderId="0" xfId="0" applyFont="1" applyFill="1"/>
    <xf numFmtId="43" fontId="9" fillId="4" borderId="0" xfId="1" applyFont="1" applyFill="1"/>
    <xf numFmtId="43" fontId="9" fillId="4" borderId="10" xfId="1" applyFont="1" applyFill="1" applyBorder="1"/>
    <xf numFmtId="43" fontId="9" fillId="4" borderId="0" xfId="1" applyFont="1" applyFill="1" applyBorder="1"/>
    <xf numFmtId="43" fontId="9" fillId="4" borderId="11" xfId="1" applyFont="1" applyFill="1" applyBorder="1"/>
    <xf numFmtId="43" fontId="9" fillId="4" borderId="12" xfId="1" applyFont="1" applyFill="1" applyBorder="1"/>
    <xf numFmtId="43" fontId="9" fillId="4" borderId="13" xfId="1" applyFont="1" applyFill="1" applyBorder="1"/>
    <xf numFmtId="43" fontId="9" fillId="4" borderId="14" xfId="1" applyFont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9" fillId="19" borderId="0" xfId="0" applyFont="1" applyFill="1"/>
    <xf numFmtId="43" fontId="9" fillId="19" borderId="0" xfId="1" applyFont="1" applyFill="1"/>
    <xf numFmtId="43" fontId="25" fillId="19" borderId="0" xfId="1" applyFont="1" applyFill="1"/>
    <xf numFmtId="43" fontId="9" fillId="19" borderId="10" xfId="1" applyFont="1" applyFill="1" applyBorder="1"/>
    <xf numFmtId="43" fontId="9" fillId="19" borderId="0" xfId="1" applyFont="1" applyFill="1" applyBorder="1"/>
    <xf numFmtId="43" fontId="9" fillId="19" borderId="11" xfId="1" applyFont="1" applyFill="1" applyBorder="1"/>
    <xf numFmtId="0" fontId="0" fillId="19" borderId="0" xfId="0" applyFill="1"/>
    <xf numFmtId="0" fontId="0" fillId="19" borderId="10" xfId="0" applyFill="1" applyBorder="1"/>
    <xf numFmtId="0" fontId="0" fillId="19" borderId="0" xfId="0" applyFill="1" applyBorder="1"/>
    <xf numFmtId="0" fontId="0" fillId="19" borderId="11" xfId="0" applyFill="1" applyBorder="1"/>
    <xf numFmtId="0" fontId="9" fillId="19" borderId="0" xfId="0" quotePrefix="1" applyFont="1" applyFill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3" fontId="14" fillId="8" borderId="16" xfId="1" applyFont="1" applyFill="1" applyBorder="1" applyAlignment="1">
      <alignment horizontal="center"/>
    </xf>
    <xf numFmtId="43" fontId="14" fillId="8" borderId="17" xfId="1" applyFont="1" applyFill="1" applyBorder="1" applyAlignment="1">
      <alignment horizontal="center"/>
    </xf>
    <xf numFmtId="43" fontId="14" fillId="8" borderId="15" xfId="1" applyFont="1" applyFill="1" applyBorder="1" applyAlignment="1">
      <alignment horizontal="center"/>
    </xf>
    <xf numFmtId="43" fontId="14" fillId="4" borderId="16" xfId="1" applyFont="1" applyFill="1" applyBorder="1" applyAlignment="1">
      <alignment horizontal="center"/>
    </xf>
    <xf numFmtId="43" fontId="14" fillId="4" borderId="17" xfId="1" applyFont="1" applyFill="1" applyBorder="1" applyAlignment="1">
      <alignment horizontal="center"/>
    </xf>
    <xf numFmtId="43" fontId="14" fillId="4" borderId="15" xfId="1" applyFont="1" applyFill="1" applyBorder="1" applyAlignment="1">
      <alignment horizontal="center"/>
    </xf>
    <xf numFmtId="43" fontId="14" fillId="3" borderId="16" xfId="1" applyFont="1" applyFill="1" applyBorder="1" applyAlignment="1">
      <alignment horizontal="center"/>
    </xf>
    <xf numFmtId="43" fontId="14" fillId="3" borderId="17" xfId="1" applyFont="1" applyFill="1" applyBorder="1" applyAlignment="1">
      <alignment horizontal="center"/>
    </xf>
    <xf numFmtId="43" fontId="14" fillId="3" borderId="15" xfId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3" fontId="14" fillId="5" borderId="16" xfId="1" applyFont="1" applyFill="1" applyBorder="1" applyAlignment="1">
      <alignment horizontal="center"/>
    </xf>
    <xf numFmtId="43" fontId="14" fillId="5" borderId="17" xfId="1" applyFont="1" applyFill="1" applyBorder="1" applyAlignment="1">
      <alignment horizontal="center"/>
    </xf>
    <xf numFmtId="43" fontId="14" fillId="5" borderId="15" xfId="1" applyFont="1" applyFill="1" applyBorder="1" applyAlignment="1">
      <alignment horizontal="center"/>
    </xf>
    <xf numFmtId="43" fontId="14" fillId="6" borderId="16" xfId="1" applyFont="1" applyFill="1" applyBorder="1" applyAlignment="1">
      <alignment horizontal="center"/>
    </xf>
    <xf numFmtId="43" fontId="14" fillId="6" borderId="17" xfId="1" applyFont="1" applyFill="1" applyBorder="1" applyAlignment="1">
      <alignment horizontal="center"/>
    </xf>
    <xf numFmtId="43" fontId="14" fillId="6" borderId="15" xfId="1" applyFont="1" applyFill="1" applyBorder="1" applyAlignment="1">
      <alignment horizontal="center"/>
    </xf>
    <xf numFmtId="43" fontId="14" fillId="7" borderId="16" xfId="1" applyFont="1" applyFill="1" applyBorder="1" applyAlignment="1">
      <alignment horizontal="center"/>
    </xf>
    <xf numFmtId="43" fontId="14" fillId="7" borderId="17" xfId="1" applyFont="1" applyFill="1" applyBorder="1" applyAlignment="1">
      <alignment horizontal="center"/>
    </xf>
    <xf numFmtId="43" fontId="14" fillId="0" borderId="7" xfId="1" applyFont="1" applyBorder="1" applyAlignment="1">
      <alignment horizontal="center"/>
    </xf>
    <xf numFmtId="43" fontId="14" fillId="0" borderId="9" xfId="1" applyFont="1" applyBorder="1" applyAlignment="1">
      <alignment horizontal="center"/>
    </xf>
    <xf numFmtId="43" fontId="14" fillId="0" borderId="8" xfId="1" applyFont="1" applyBorder="1" applyAlignment="1">
      <alignment horizontal="center"/>
    </xf>
  </cellXfs>
  <cellStyles count="7">
    <cellStyle name="Comma" xfId="1" builtinId="3"/>
    <cellStyle name="Comma 2" xfId="5"/>
    <cellStyle name="Currency" xfId="2" builtinId="4"/>
    <cellStyle name="Currency 2" xfId="6"/>
    <cellStyle name="Normal" xfId="0" builtinId="0"/>
    <cellStyle name="Normal 2" xfId="4"/>
    <cellStyle name="Normal 3" xfId="3"/>
  </cellStyles>
  <dxfs count="0"/>
  <tableStyles count="0" defaultTableStyle="TableStyleMedium9" defaultPivotStyle="PivotStyleLight16"/>
  <colors>
    <mruColors>
      <color rgb="FFF3DBE5"/>
      <color rgb="FFCC99FF"/>
      <color rgb="FFC2BA94"/>
      <color rgb="FFF8D8E9"/>
      <color rgb="FFFFCC66"/>
      <color rgb="FF99FF99"/>
      <color rgb="FFFF3399"/>
      <color rgb="FFD3F7FD"/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112</xdr:row>
      <xdr:rowOff>106680</xdr:rowOff>
    </xdr:from>
    <xdr:to>
      <xdr:col>6</xdr:col>
      <xdr:colOff>647700</xdr:colOff>
      <xdr:row>116</xdr:row>
      <xdr:rowOff>60960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8839200" y="19034760"/>
          <a:ext cx="228600" cy="647700"/>
        </a:xfrm>
        <a:prstGeom prst="lef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8"/>
  <sheetViews>
    <sheetView topLeftCell="A7" zoomScaleNormal="100" workbookViewId="0">
      <selection activeCell="A37" sqref="A37:XFD37"/>
    </sheetView>
  </sheetViews>
  <sheetFormatPr defaultColWidth="9.140625" defaultRowHeight="12.75" x14ac:dyDescent="0.2"/>
  <cols>
    <col min="1" max="1" width="10.85546875" style="1" customWidth="1"/>
    <col min="2" max="2" width="38.140625" style="1" customWidth="1"/>
    <col min="3" max="3" width="11.5703125" style="5" customWidth="1"/>
    <col min="4" max="4" width="10" style="5" customWidth="1"/>
    <col min="5" max="5" width="33.85546875" style="88" customWidth="1"/>
    <col min="6" max="6" width="10.5703125" style="5" customWidth="1"/>
    <col min="7" max="7" width="13.140625" style="26" customWidth="1"/>
    <col min="8" max="8" width="15.140625" style="4" customWidth="1"/>
    <col min="9" max="9" width="11.42578125" style="1" customWidth="1"/>
    <col min="10" max="10" width="25.85546875" style="1" customWidth="1"/>
    <col min="11" max="11" width="16.140625" style="1" customWidth="1"/>
    <col min="12" max="12" width="11.5703125" style="14" customWidth="1"/>
    <col min="13" max="13" width="9.140625" style="14" customWidth="1"/>
    <col min="14" max="16" width="9.140625" style="12" customWidth="1"/>
    <col min="17" max="17" width="10.140625" style="11" customWidth="1"/>
    <col min="18" max="18" width="9.140625" style="9" customWidth="1"/>
    <col min="19" max="19" width="10.5703125" style="1" customWidth="1"/>
    <col min="20" max="21" width="9.140625" style="1" customWidth="1"/>
    <col min="22" max="22" width="10.5703125" style="9" customWidth="1"/>
    <col min="23" max="23" width="9.140625" style="9" customWidth="1"/>
    <col min="24" max="24" width="9.140625" style="5" customWidth="1"/>
    <col min="25" max="25" width="9.140625" style="1" customWidth="1"/>
    <col min="26" max="26" width="9.140625" style="5" customWidth="1"/>
    <col min="27" max="27" width="11" style="75" customWidth="1"/>
    <col min="28" max="28" width="10.5703125" style="10" customWidth="1"/>
    <col min="29" max="31" width="9.140625" style="1" customWidth="1"/>
    <col min="32" max="33" width="9.140625" style="5" customWidth="1"/>
    <col min="34" max="35" width="9.140625" style="1" customWidth="1"/>
    <col min="36" max="36" width="10" style="1" customWidth="1"/>
    <col min="37" max="38" width="9.140625" style="5" customWidth="1"/>
    <col min="39" max="46" width="9.140625" style="1" customWidth="1"/>
    <col min="47" max="47" width="11.140625" style="1" bestFit="1" customWidth="1"/>
    <col min="48" max="48" width="9.140625" style="1" bestFit="1" customWidth="1"/>
    <col min="49" max="51" width="9.140625" style="5" bestFit="1" customWidth="1"/>
    <col min="52" max="16384" width="9.140625" style="1"/>
  </cols>
  <sheetData>
    <row r="1" spans="1:51" ht="14.25" x14ac:dyDescent="0.2">
      <c r="A1" t="s">
        <v>138</v>
      </c>
      <c r="B1"/>
      <c r="C1" s="35"/>
      <c r="D1" s="35"/>
      <c r="E1" s="82"/>
      <c r="F1" s="35"/>
      <c r="G1" s="35"/>
      <c r="H1" s="34"/>
      <c r="I1" s="449" t="s">
        <v>410</v>
      </c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1"/>
      <c r="AF1" s="8"/>
      <c r="AG1" s="8"/>
    </row>
    <row r="2" spans="1:51" ht="14.25" x14ac:dyDescent="0.2">
      <c r="A2" t="s">
        <v>278</v>
      </c>
      <c r="B2"/>
      <c r="C2" s="35"/>
      <c r="D2" s="35"/>
      <c r="E2" s="82"/>
      <c r="F2" s="35"/>
      <c r="G2" s="35"/>
      <c r="H2" s="34"/>
      <c r="I2" s="452" t="s">
        <v>0</v>
      </c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4"/>
      <c r="AF2" s="8"/>
      <c r="AG2" s="8"/>
    </row>
    <row r="3" spans="1:51" ht="15" thickBot="1" x14ac:dyDescent="0.25">
      <c r="A3" t="s">
        <v>97</v>
      </c>
      <c r="B3"/>
      <c r="C3" s="35"/>
      <c r="D3" s="35"/>
      <c r="E3" s="82"/>
      <c r="F3" s="35"/>
      <c r="G3" s="35"/>
      <c r="H3" s="34"/>
      <c r="I3" s="455" t="s">
        <v>97</v>
      </c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7"/>
      <c r="AF3" s="8"/>
      <c r="AG3" s="8"/>
    </row>
    <row r="4" spans="1:51" ht="14.25" thickBot="1" x14ac:dyDescent="0.3">
      <c r="A4" s="6" t="s">
        <v>279</v>
      </c>
      <c r="B4" s="63"/>
      <c r="C4" s="7"/>
      <c r="D4" s="7"/>
      <c r="E4" s="83"/>
      <c r="F4" s="36"/>
      <c r="G4" s="27"/>
      <c r="H4" s="29"/>
      <c r="L4" s="37"/>
      <c r="M4" s="37"/>
      <c r="N4" s="37"/>
      <c r="O4" s="37"/>
      <c r="P4" s="37"/>
      <c r="Q4" s="38"/>
      <c r="R4" s="38"/>
      <c r="S4" s="39"/>
      <c r="T4" s="39"/>
      <c r="U4" s="39"/>
      <c r="V4" s="38"/>
      <c r="W4" s="38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16"/>
      <c r="AV4" s="16"/>
    </row>
    <row r="5" spans="1:51" ht="13.5" thickBot="1" x14ac:dyDescent="0.25">
      <c r="A5" s="21"/>
      <c r="B5" s="64"/>
      <c r="C5" s="65"/>
      <c r="D5" s="65"/>
      <c r="E5" s="84"/>
      <c r="F5" s="65"/>
      <c r="G5" s="19"/>
      <c r="H5" s="66"/>
      <c r="I5" s="23"/>
      <c r="J5" s="80"/>
      <c r="K5" s="13"/>
      <c r="L5" s="40"/>
      <c r="M5" s="41"/>
      <c r="N5" s="41" t="s">
        <v>140</v>
      </c>
      <c r="O5" s="41"/>
      <c r="P5" s="42"/>
      <c r="Q5" s="458" t="s">
        <v>143</v>
      </c>
      <c r="R5" s="459"/>
      <c r="S5" s="459"/>
      <c r="T5" s="459"/>
      <c r="U5" s="460"/>
      <c r="V5" s="461" t="s">
        <v>130</v>
      </c>
      <c r="W5" s="462"/>
      <c r="X5" s="462"/>
      <c r="Y5" s="462"/>
      <c r="Z5" s="463"/>
      <c r="AA5" s="464" t="s">
        <v>131</v>
      </c>
      <c r="AB5" s="465"/>
      <c r="AC5" s="465"/>
      <c r="AD5" s="465"/>
      <c r="AE5" s="466"/>
      <c r="AF5" s="469" t="s">
        <v>132</v>
      </c>
      <c r="AG5" s="470"/>
      <c r="AH5" s="470"/>
      <c r="AI5" s="470"/>
      <c r="AJ5" s="471"/>
      <c r="AK5" s="472" t="s">
        <v>133</v>
      </c>
      <c r="AL5" s="473"/>
      <c r="AM5" s="473"/>
      <c r="AN5" s="473"/>
      <c r="AO5" s="474"/>
      <c r="AP5" s="475" t="s">
        <v>134</v>
      </c>
      <c r="AQ5" s="476"/>
      <c r="AR5" s="476"/>
      <c r="AS5" s="476"/>
      <c r="AT5" s="476"/>
      <c r="AU5" s="21"/>
      <c r="AV5" s="64"/>
      <c r="AW5" s="93"/>
      <c r="AX5" s="93"/>
      <c r="AY5" s="94"/>
    </row>
    <row r="6" spans="1:51" x14ac:dyDescent="0.2">
      <c r="A6" s="67"/>
      <c r="B6" s="15" t="s">
        <v>95</v>
      </c>
      <c r="C6" s="17" t="s">
        <v>102</v>
      </c>
      <c r="D6" s="17"/>
      <c r="E6" s="85" t="s">
        <v>96</v>
      </c>
      <c r="F6" s="17" t="s">
        <v>64</v>
      </c>
      <c r="G6" s="18" t="s">
        <v>66</v>
      </c>
      <c r="H6" s="68" t="s">
        <v>68</v>
      </c>
      <c r="I6" s="6"/>
      <c r="J6" s="2"/>
      <c r="K6" s="22"/>
      <c r="L6" s="477" t="s">
        <v>126</v>
      </c>
      <c r="M6" s="478"/>
      <c r="N6" s="43"/>
      <c r="O6" s="43"/>
      <c r="P6" s="43"/>
      <c r="Q6" s="477" t="s">
        <v>126</v>
      </c>
      <c r="R6" s="478"/>
      <c r="S6" s="44"/>
      <c r="T6" s="43"/>
      <c r="U6" s="45"/>
      <c r="V6" s="477" t="s">
        <v>126</v>
      </c>
      <c r="W6" s="478"/>
      <c r="X6" s="43"/>
      <c r="Y6" s="43"/>
      <c r="Z6" s="45"/>
      <c r="AA6" s="477" t="s">
        <v>126</v>
      </c>
      <c r="AB6" s="478"/>
      <c r="AC6" s="43"/>
      <c r="AD6" s="43"/>
      <c r="AE6" s="43"/>
      <c r="AF6" s="477" t="s">
        <v>126</v>
      </c>
      <c r="AG6" s="479"/>
      <c r="AH6" s="43"/>
      <c r="AI6" s="43"/>
      <c r="AJ6" s="45"/>
      <c r="AK6" s="477" t="s">
        <v>126</v>
      </c>
      <c r="AL6" s="478"/>
      <c r="AM6" s="43"/>
      <c r="AN6" s="43"/>
      <c r="AO6" s="43"/>
      <c r="AP6" s="46" t="s">
        <v>126</v>
      </c>
      <c r="AQ6" s="45"/>
      <c r="AR6" s="44"/>
      <c r="AS6" s="43"/>
      <c r="AT6" s="45"/>
      <c r="AU6" s="467" t="s">
        <v>126</v>
      </c>
      <c r="AV6" s="468"/>
      <c r="AW6" s="93"/>
      <c r="AX6" s="33"/>
      <c r="AY6" s="94"/>
    </row>
    <row r="7" spans="1:51" ht="15.75" thickBot="1" x14ac:dyDescent="0.3">
      <c r="A7" s="69" t="s">
        <v>98</v>
      </c>
      <c r="B7" s="32"/>
      <c r="C7" s="70" t="s">
        <v>63</v>
      </c>
      <c r="D7" s="70" t="s">
        <v>93</v>
      </c>
      <c r="E7" s="86" t="s">
        <v>100</v>
      </c>
      <c r="F7" s="70" t="s">
        <v>65</v>
      </c>
      <c r="G7" s="20" t="s">
        <v>67</v>
      </c>
      <c r="H7" s="71" t="s">
        <v>69</v>
      </c>
      <c r="I7" s="24"/>
      <c r="J7" s="81"/>
      <c r="K7" s="25" t="s">
        <v>139</v>
      </c>
      <c r="L7" s="47" t="s">
        <v>141</v>
      </c>
      <c r="M7" s="48" t="s">
        <v>142</v>
      </c>
      <c r="N7" s="49" t="s">
        <v>63</v>
      </c>
      <c r="O7" s="49" t="s">
        <v>93</v>
      </c>
      <c r="P7" s="49" t="s">
        <v>92</v>
      </c>
      <c r="Q7" s="47" t="s">
        <v>141</v>
      </c>
      <c r="R7" s="48" t="s">
        <v>142</v>
      </c>
      <c r="S7" s="50" t="s">
        <v>63</v>
      </c>
      <c r="T7" s="49" t="s">
        <v>93</v>
      </c>
      <c r="U7" s="48" t="s">
        <v>92</v>
      </c>
      <c r="V7" s="47" t="s">
        <v>141</v>
      </c>
      <c r="W7" s="48" t="s">
        <v>142</v>
      </c>
      <c r="X7" s="51" t="s">
        <v>63</v>
      </c>
      <c r="Y7" s="51" t="s">
        <v>93</v>
      </c>
      <c r="Z7" s="52" t="s">
        <v>92</v>
      </c>
      <c r="AA7" s="47" t="s">
        <v>141</v>
      </c>
      <c r="AB7" s="48" t="s">
        <v>142</v>
      </c>
      <c r="AC7" s="51" t="s">
        <v>63</v>
      </c>
      <c r="AD7" s="51" t="s">
        <v>93</v>
      </c>
      <c r="AE7" s="51" t="s">
        <v>92</v>
      </c>
      <c r="AF7" s="47" t="s">
        <v>144</v>
      </c>
      <c r="AG7" s="50" t="s">
        <v>142</v>
      </c>
      <c r="AH7" s="51" t="s">
        <v>63</v>
      </c>
      <c r="AI7" s="51" t="s">
        <v>93</v>
      </c>
      <c r="AJ7" s="52" t="s">
        <v>92</v>
      </c>
      <c r="AK7" s="54" t="s">
        <v>141</v>
      </c>
      <c r="AL7" s="76" t="s">
        <v>142</v>
      </c>
      <c r="AM7" s="77" t="s">
        <v>63</v>
      </c>
      <c r="AN7" s="77" t="s">
        <v>93</v>
      </c>
      <c r="AO7" s="77" t="s">
        <v>92</v>
      </c>
      <c r="AP7" s="47" t="s">
        <v>141</v>
      </c>
      <c r="AQ7" s="48" t="s">
        <v>142</v>
      </c>
      <c r="AR7" s="78" t="s">
        <v>63</v>
      </c>
      <c r="AS7" s="51" t="s">
        <v>93</v>
      </c>
      <c r="AT7" s="52" t="s">
        <v>92</v>
      </c>
      <c r="AU7" s="79" t="s">
        <v>141</v>
      </c>
      <c r="AV7" s="91" t="s">
        <v>142</v>
      </c>
      <c r="AW7" s="78" t="s">
        <v>63</v>
      </c>
      <c r="AX7" s="51" t="s">
        <v>93</v>
      </c>
      <c r="AY7" s="52" t="s">
        <v>92</v>
      </c>
    </row>
    <row r="8" spans="1:51" s="34" customFormat="1" x14ac:dyDescent="0.2">
      <c r="A8" s="412"/>
      <c r="B8" s="412" t="s">
        <v>179</v>
      </c>
      <c r="C8" s="413"/>
      <c r="D8" s="412"/>
      <c r="E8" s="412" t="s">
        <v>150</v>
      </c>
      <c r="F8" s="412"/>
      <c r="G8" s="413">
        <f t="shared" ref="G8:G34" si="0">C8+D8+F8</f>
        <v>0</v>
      </c>
      <c r="H8" s="412"/>
      <c r="I8" s="412"/>
      <c r="J8" s="412"/>
      <c r="K8" s="412"/>
      <c r="L8" s="414"/>
      <c r="M8" s="415"/>
      <c r="N8" s="415"/>
      <c r="O8" s="415"/>
      <c r="P8" s="416"/>
      <c r="Q8" s="414"/>
      <c r="R8" s="415"/>
      <c r="S8" s="415"/>
      <c r="T8" s="415"/>
      <c r="U8" s="416"/>
      <c r="V8" s="413"/>
      <c r="W8" s="413"/>
      <c r="X8" s="413"/>
      <c r="Y8" s="413"/>
      <c r="Z8" s="413"/>
      <c r="AA8" s="414"/>
      <c r="AB8" s="415"/>
      <c r="AC8" s="415"/>
      <c r="AD8" s="415"/>
      <c r="AE8" s="416"/>
      <c r="AK8" s="417"/>
      <c r="AL8" s="418"/>
      <c r="AM8" s="418"/>
      <c r="AN8" s="418"/>
      <c r="AO8" s="419"/>
      <c r="AU8" s="414">
        <f t="shared" ref="AU8:AU37" si="1">L8+Q8+V8+AA8+AF8+AL8+AP8</f>
        <v>0</v>
      </c>
      <c r="AV8" s="415">
        <v>0</v>
      </c>
      <c r="AW8" s="415">
        <f>N8+S8+X8+AC8+AH8+AM8+AR8</f>
        <v>0</v>
      </c>
      <c r="AX8" s="415">
        <f>O8+T8+Y8+AD8+AI8+AN8+AS8</f>
        <v>0</v>
      </c>
      <c r="AY8" s="416">
        <f>P8+U8+Z8+AE8+AJ8+AO8+AT8</f>
        <v>0</v>
      </c>
    </row>
    <row r="9" spans="1:51" s="34" customFormat="1" x14ac:dyDescent="0.2">
      <c r="A9" s="412" t="s">
        <v>3</v>
      </c>
      <c r="B9" s="412" t="s">
        <v>135</v>
      </c>
      <c r="C9" s="413"/>
      <c r="D9" s="412"/>
      <c r="E9" s="412" t="s">
        <v>101</v>
      </c>
      <c r="F9" s="412"/>
      <c r="G9" s="413">
        <f t="shared" si="0"/>
        <v>0</v>
      </c>
      <c r="H9" s="412"/>
      <c r="I9" s="412" t="s">
        <v>70</v>
      </c>
      <c r="J9" s="412"/>
      <c r="K9" s="412"/>
      <c r="L9" s="420"/>
      <c r="M9" s="421"/>
      <c r="N9" s="421"/>
      <c r="O9" s="421"/>
      <c r="P9" s="422"/>
      <c r="Q9" s="420"/>
      <c r="R9" s="421"/>
      <c r="S9" s="421"/>
      <c r="T9" s="421"/>
      <c r="U9" s="422"/>
      <c r="V9" s="413"/>
      <c r="W9" s="413"/>
      <c r="X9" s="413"/>
      <c r="Y9" s="413"/>
      <c r="Z9" s="413"/>
      <c r="AA9" s="420"/>
      <c r="AB9" s="421"/>
      <c r="AC9" s="421"/>
      <c r="AD9" s="421"/>
      <c r="AE9" s="422"/>
      <c r="AK9" s="423"/>
      <c r="AL9" s="424"/>
      <c r="AM9" s="424"/>
      <c r="AN9" s="424"/>
      <c r="AO9" s="425"/>
      <c r="AU9" s="420">
        <f t="shared" si="1"/>
        <v>0</v>
      </c>
      <c r="AV9" s="421">
        <f t="shared" ref="AV9:AV37" si="2">M9+R9+W9+AB9+AG9+AK9+AQ9</f>
        <v>0</v>
      </c>
      <c r="AW9" s="421">
        <f t="shared" ref="AW9:AY70" si="3">N9+S9+X9+AC9+AH9+AM9+AR9</f>
        <v>0</v>
      </c>
      <c r="AX9" s="421">
        <f t="shared" si="3"/>
        <v>0</v>
      </c>
      <c r="AY9" s="422">
        <f t="shared" si="3"/>
        <v>0</v>
      </c>
    </row>
    <row r="10" spans="1:51" s="34" customFormat="1" x14ac:dyDescent="0.2">
      <c r="A10" s="412" t="s">
        <v>4</v>
      </c>
      <c r="B10" s="412" t="s">
        <v>135</v>
      </c>
      <c r="C10" s="413"/>
      <c r="D10" s="412"/>
      <c r="E10" s="412" t="s">
        <v>101</v>
      </c>
      <c r="F10" s="412"/>
      <c r="G10" s="413">
        <f t="shared" si="0"/>
        <v>0</v>
      </c>
      <c r="H10" s="412"/>
      <c r="I10" s="412" t="s">
        <v>70</v>
      </c>
      <c r="J10" s="412"/>
      <c r="K10" s="412"/>
      <c r="L10" s="420"/>
      <c r="M10" s="421"/>
      <c r="N10" s="421"/>
      <c r="O10" s="421"/>
      <c r="P10" s="422"/>
      <c r="Q10" s="420"/>
      <c r="R10" s="421"/>
      <c r="S10" s="421"/>
      <c r="T10" s="421"/>
      <c r="U10" s="422"/>
      <c r="V10" s="413"/>
      <c r="W10" s="413"/>
      <c r="X10" s="413"/>
      <c r="Y10" s="413"/>
      <c r="Z10" s="413"/>
      <c r="AA10" s="420"/>
      <c r="AB10" s="421"/>
      <c r="AC10" s="421"/>
      <c r="AD10" s="421"/>
      <c r="AE10" s="422"/>
      <c r="AK10" s="423"/>
      <c r="AL10" s="424"/>
      <c r="AM10" s="424"/>
      <c r="AN10" s="424"/>
      <c r="AO10" s="425"/>
      <c r="AU10" s="420">
        <f t="shared" si="1"/>
        <v>0</v>
      </c>
      <c r="AV10" s="421">
        <f t="shared" si="2"/>
        <v>0</v>
      </c>
      <c r="AW10" s="421">
        <f t="shared" si="3"/>
        <v>0</v>
      </c>
      <c r="AX10" s="421">
        <f t="shared" si="3"/>
        <v>0</v>
      </c>
      <c r="AY10" s="422">
        <f t="shared" si="3"/>
        <v>0</v>
      </c>
    </row>
    <row r="11" spans="1:51" s="34" customFormat="1" x14ac:dyDescent="0.2">
      <c r="A11" s="412" t="s">
        <v>5</v>
      </c>
      <c r="B11" s="412" t="s">
        <v>135</v>
      </c>
      <c r="C11" s="413"/>
      <c r="D11" s="412"/>
      <c r="E11" s="412" t="s">
        <v>101</v>
      </c>
      <c r="F11" s="412"/>
      <c r="G11" s="426">
        <f t="shared" si="0"/>
        <v>0</v>
      </c>
      <c r="H11" s="412"/>
      <c r="I11" s="412" t="s">
        <v>71</v>
      </c>
      <c r="J11" s="412" t="s">
        <v>222</v>
      </c>
      <c r="K11" s="412" t="s">
        <v>158</v>
      </c>
      <c r="L11" s="420">
        <v>49368</v>
      </c>
      <c r="M11" s="421">
        <v>823</v>
      </c>
      <c r="N11" s="421">
        <v>322.08</v>
      </c>
      <c r="O11" s="421">
        <v>246.12</v>
      </c>
      <c r="P11" s="422">
        <v>279.95</v>
      </c>
      <c r="Q11" s="420">
        <v>73304</v>
      </c>
      <c r="R11" s="421">
        <v>1164</v>
      </c>
      <c r="S11" s="421">
        <v>478.24</v>
      </c>
      <c r="T11" s="421">
        <v>365.45</v>
      </c>
      <c r="U11" s="422">
        <v>281.82</v>
      </c>
      <c r="V11" s="413">
        <v>70312</v>
      </c>
      <c r="W11" s="413">
        <v>1134</v>
      </c>
      <c r="X11" s="413">
        <v>458.72</v>
      </c>
      <c r="Y11" s="413">
        <v>350.54</v>
      </c>
      <c r="Z11" s="413">
        <v>281.82</v>
      </c>
      <c r="AA11" s="420">
        <v>70312</v>
      </c>
      <c r="AB11" s="421">
        <v>1192</v>
      </c>
      <c r="AC11" s="421">
        <v>458.72</v>
      </c>
      <c r="AD11" s="421">
        <v>350.54</v>
      </c>
      <c r="AE11" s="422">
        <v>281.82</v>
      </c>
      <c r="AK11" s="423"/>
      <c r="AL11" s="424"/>
      <c r="AM11" s="424"/>
      <c r="AN11" s="424"/>
      <c r="AO11" s="425"/>
      <c r="AU11" s="420">
        <f t="shared" si="1"/>
        <v>263296</v>
      </c>
      <c r="AV11" s="421">
        <f t="shared" si="2"/>
        <v>4313</v>
      </c>
      <c r="AW11" s="421">
        <f t="shared" si="3"/>
        <v>1717.76</v>
      </c>
      <c r="AX11" s="421">
        <f t="shared" si="3"/>
        <v>1312.6499999999999</v>
      </c>
      <c r="AY11" s="422">
        <f t="shared" si="3"/>
        <v>1125.4099999999999</v>
      </c>
    </row>
    <row r="12" spans="1:51" s="34" customFormat="1" x14ac:dyDescent="0.2">
      <c r="A12" s="412" t="s">
        <v>6</v>
      </c>
      <c r="B12" s="412" t="s">
        <v>135</v>
      </c>
      <c r="C12" s="413"/>
      <c r="D12" s="412"/>
      <c r="E12" s="412" t="s">
        <v>101</v>
      </c>
      <c r="F12" s="412"/>
      <c r="G12" s="413">
        <f t="shared" si="0"/>
        <v>0</v>
      </c>
      <c r="H12" s="412"/>
      <c r="I12" s="412" t="s">
        <v>71</v>
      </c>
      <c r="J12" s="412" t="s">
        <v>218</v>
      </c>
      <c r="K12" s="412" t="s">
        <v>153</v>
      </c>
      <c r="L12" s="420">
        <v>0</v>
      </c>
      <c r="M12" s="421">
        <v>0</v>
      </c>
      <c r="N12" s="421">
        <v>420.85</v>
      </c>
      <c r="O12" s="421"/>
      <c r="P12" s="422"/>
      <c r="Q12" s="420">
        <v>0</v>
      </c>
      <c r="R12" s="421">
        <v>0</v>
      </c>
      <c r="S12" s="421">
        <v>420.85</v>
      </c>
      <c r="T12" s="421"/>
      <c r="U12" s="422"/>
      <c r="V12" s="413">
        <v>0</v>
      </c>
      <c r="W12" s="413">
        <v>0</v>
      </c>
      <c r="X12" s="413">
        <v>420.85</v>
      </c>
      <c r="Y12" s="413"/>
      <c r="Z12" s="413"/>
      <c r="AA12" s="420"/>
      <c r="AB12" s="421"/>
      <c r="AC12" s="421"/>
      <c r="AD12" s="421"/>
      <c r="AE12" s="422"/>
      <c r="AK12" s="423"/>
      <c r="AL12" s="424"/>
      <c r="AM12" s="424"/>
      <c r="AN12" s="424"/>
      <c r="AO12" s="425"/>
      <c r="AU12" s="420">
        <f t="shared" si="1"/>
        <v>0</v>
      </c>
      <c r="AV12" s="421">
        <f t="shared" si="2"/>
        <v>0</v>
      </c>
      <c r="AW12" s="421">
        <f t="shared" si="3"/>
        <v>1262.5500000000002</v>
      </c>
      <c r="AX12" s="421">
        <f t="shared" si="3"/>
        <v>0</v>
      </c>
      <c r="AY12" s="422">
        <f t="shared" si="3"/>
        <v>0</v>
      </c>
    </row>
    <row r="13" spans="1:51" s="34" customFormat="1" x14ac:dyDescent="0.2">
      <c r="A13" s="412" t="s">
        <v>7</v>
      </c>
      <c r="B13" s="412" t="s">
        <v>135</v>
      </c>
      <c r="C13" s="413"/>
      <c r="D13" s="412"/>
      <c r="E13" s="412" t="s">
        <v>101</v>
      </c>
      <c r="F13" s="412"/>
      <c r="G13" s="426">
        <f t="shared" si="0"/>
        <v>0</v>
      </c>
      <c r="H13" s="412"/>
      <c r="I13" s="412" t="s">
        <v>71</v>
      </c>
      <c r="J13" s="412" t="s">
        <v>223</v>
      </c>
      <c r="K13" s="412" t="s">
        <v>207</v>
      </c>
      <c r="L13" s="420">
        <v>169796</v>
      </c>
      <c r="M13" s="421">
        <v>2784</v>
      </c>
      <c r="N13" s="421">
        <v>1107.76</v>
      </c>
      <c r="O13" s="421">
        <v>846.51</v>
      </c>
      <c r="P13" s="422">
        <v>418.97</v>
      </c>
      <c r="Q13" s="420">
        <v>103224</v>
      </c>
      <c r="R13" s="421">
        <v>1692</v>
      </c>
      <c r="S13" s="421">
        <v>673.44</v>
      </c>
      <c r="T13" s="421">
        <v>514.62</v>
      </c>
      <c r="U13" s="422">
        <v>421.77</v>
      </c>
      <c r="V13" s="413">
        <v>44132</v>
      </c>
      <c r="W13" s="413">
        <v>701</v>
      </c>
      <c r="X13" s="413">
        <v>287.92</v>
      </c>
      <c r="Y13" s="413">
        <v>220.02</v>
      </c>
      <c r="Z13" s="413">
        <v>421.77</v>
      </c>
      <c r="AA13" s="420">
        <v>38148</v>
      </c>
      <c r="AB13" s="421">
        <v>647</v>
      </c>
      <c r="AC13" s="421">
        <v>248.88</v>
      </c>
      <c r="AD13" s="421">
        <v>190.18</v>
      </c>
      <c r="AE13" s="422">
        <v>421.77</v>
      </c>
      <c r="AK13" s="423"/>
      <c r="AL13" s="424"/>
      <c r="AM13" s="424"/>
      <c r="AN13" s="424"/>
      <c r="AO13" s="425"/>
      <c r="AU13" s="420">
        <f t="shared" si="1"/>
        <v>355300</v>
      </c>
      <c r="AV13" s="421">
        <f t="shared" si="2"/>
        <v>5824</v>
      </c>
      <c r="AW13" s="421">
        <f t="shared" si="3"/>
        <v>2318</v>
      </c>
      <c r="AX13" s="421">
        <f t="shared" si="3"/>
        <v>1771.3300000000002</v>
      </c>
      <c r="AY13" s="422">
        <f t="shared" si="3"/>
        <v>1684.28</v>
      </c>
    </row>
    <row r="14" spans="1:51" s="34" customFormat="1" x14ac:dyDescent="0.2">
      <c r="A14" s="412" t="s">
        <v>116</v>
      </c>
      <c r="B14" s="412" t="s">
        <v>135</v>
      </c>
      <c r="C14" s="413"/>
      <c r="D14" s="412"/>
      <c r="E14" s="412" t="s">
        <v>101</v>
      </c>
      <c r="F14" s="412"/>
      <c r="G14" s="413">
        <f t="shared" si="0"/>
        <v>0</v>
      </c>
      <c r="H14" s="412"/>
      <c r="I14" s="412" t="s">
        <v>117</v>
      </c>
      <c r="J14" s="412"/>
      <c r="K14" s="412"/>
      <c r="L14" s="420"/>
      <c r="M14" s="421"/>
      <c r="N14" s="421"/>
      <c r="O14" s="421"/>
      <c r="P14" s="422"/>
      <c r="Q14" s="420"/>
      <c r="R14" s="421"/>
      <c r="S14" s="421"/>
      <c r="T14" s="421"/>
      <c r="U14" s="422"/>
      <c r="V14" s="413"/>
      <c r="W14" s="413"/>
      <c r="X14" s="413"/>
      <c r="Y14" s="413"/>
      <c r="Z14" s="413"/>
      <c r="AA14" s="420"/>
      <c r="AB14" s="421"/>
      <c r="AC14" s="421"/>
      <c r="AD14" s="421"/>
      <c r="AE14" s="422"/>
      <c r="AK14" s="423"/>
      <c r="AL14" s="424"/>
      <c r="AM14" s="424"/>
      <c r="AN14" s="424"/>
      <c r="AO14" s="425"/>
      <c r="AU14" s="420">
        <f t="shared" si="1"/>
        <v>0</v>
      </c>
      <c r="AV14" s="421">
        <f t="shared" si="2"/>
        <v>0</v>
      </c>
      <c r="AW14" s="421">
        <f t="shared" si="3"/>
        <v>0</v>
      </c>
      <c r="AX14" s="421">
        <f t="shared" si="3"/>
        <v>0</v>
      </c>
      <c r="AY14" s="422">
        <f t="shared" si="3"/>
        <v>0</v>
      </c>
    </row>
    <row r="15" spans="1:51" s="34" customFormat="1" x14ac:dyDescent="0.2">
      <c r="A15" s="412" t="s">
        <v>8</v>
      </c>
      <c r="B15" s="412" t="s">
        <v>135</v>
      </c>
      <c r="C15" s="413"/>
      <c r="D15" s="412"/>
      <c r="E15" s="412" t="s">
        <v>101</v>
      </c>
      <c r="F15" s="412"/>
      <c r="G15" s="413">
        <f t="shared" si="0"/>
        <v>0</v>
      </c>
      <c r="H15" s="412"/>
      <c r="I15" s="412" t="s">
        <v>72</v>
      </c>
      <c r="J15" s="412" t="s">
        <v>313</v>
      </c>
      <c r="K15" s="412" t="s">
        <v>215</v>
      </c>
      <c r="L15" s="420">
        <v>427108</v>
      </c>
      <c r="M15" s="421">
        <v>7239</v>
      </c>
      <c r="N15" s="421">
        <v>2786.48</v>
      </c>
      <c r="O15" s="421">
        <v>2129.3200000000002</v>
      </c>
      <c r="P15" s="422">
        <v>281.82</v>
      </c>
      <c r="Q15" s="420"/>
      <c r="R15" s="421"/>
      <c r="S15" s="421"/>
      <c r="T15" s="421"/>
      <c r="U15" s="422"/>
      <c r="V15" s="413">
        <v>61336</v>
      </c>
      <c r="W15" s="413">
        <v>989</v>
      </c>
      <c r="X15" s="413">
        <v>400.16</v>
      </c>
      <c r="Y15" s="413">
        <v>305.79000000000002</v>
      </c>
      <c r="Z15" s="413">
        <v>281.82</v>
      </c>
      <c r="AA15" s="420">
        <v>83028</v>
      </c>
      <c r="AB15" s="421">
        <v>1432</v>
      </c>
      <c r="AC15" s="421">
        <v>541.67999999999995</v>
      </c>
      <c r="AD15" s="421">
        <v>413.93</v>
      </c>
      <c r="AE15" s="422">
        <v>281.82</v>
      </c>
      <c r="AK15" s="423"/>
      <c r="AL15" s="424"/>
      <c r="AM15" s="424"/>
      <c r="AN15" s="424"/>
      <c r="AO15" s="425"/>
      <c r="AU15" s="420">
        <f t="shared" si="1"/>
        <v>571472</v>
      </c>
      <c r="AV15" s="421">
        <f t="shared" si="2"/>
        <v>9660</v>
      </c>
      <c r="AW15" s="421">
        <f t="shared" si="3"/>
        <v>3728.3199999999997</v>
      </c>
      <c r="AX15" s="421">
        <f t="shared" si="3"/>
        <v>2849.04</v>
      </c>
      <c r="AY15" s="422">
        <f t="shared" si="3"/>
        <v>845.46</v>
      </c>
    </row>
    <row r="16" spans="1:51" s="34" customFormat="1" x14ac:dyDescent="0.2">
      <c r="A16" s="412" t="s">
        <v>9</v>
      </c>
      <c r="B16" s="412" t="s">
        <v>135</v>
      </c>
      <c r="C16" s="413"/>
      <c r="D16" s="412"/>
      <c r="E16" s="412" t="s">
        <v>101</v>
      </c>
      <c r="F16" s="412"/>
      <c r="G16" s="413">
        <f t="shared" si="0"/>
        <v>0</v>
      </c>
      <c r="H16" s="412"/>
      <c r="I16" s="412" t="s">
        <v>72</v>
      </c>
      <c r="J16" s="412" t="s">
        <v>314</v>
      </c>
      <c r="K16" s="412" t="s">
        <v>202</v>
      </c>
      <c r="L16" s="420">
        <v>3740</v>
      </c>
      <c r="M16" s="421">
        <v>63</v>
      </c>
      <c r="N16" s="421">
        <v>24.4</v>
      </c>
      <c r="O16" s="421">
        <v>18.649999999999999</v>
      </c>
      <c r="P16" s="422">
        <v>281.82</v>
      </c>
      <c r="Q16" s="420"/>
      <c r="R16" s="421"/>
      <c r="S16" s="421"/>
      <c r="T16" s="421"/>
      <c r="U16" s="422"/>
      <c r="V16" s="413">
        <v>5984</v>
      </c>
      <c r="W16" s="413">
        <v>98</v>
      </c>
      <c r="X16" s="413">
        <v>39.04</v>
      </c>
      <c r="Y16" s="413">
        <v>29.83</v>
      </c>
      <c r="Z16" s="413">
        <v>281.82</v>
      </c>
      <c r="AA16" s="420">
        <v>7480</v>
      </c>
      <c r="AB16" s="421">
        <v>127</v>
      </c>
      <c r="AC16" s="421">
        <v>48.8</v>
      </c>
      <c r="AD16" s="421">
        <v>37.29</v>
      </c>
      <c r="AE16" s="422">
        <v>281.82</v>
      </c>
      <c r="AK16" s="423"/>
      <c r="AL16" s="424"/>
      <c r="AM16" s="424"/>
      <c r="AN16" s="424"/>
      <c r="AO16" s="425"/>
      <c r="AU16" s="420">
        <f t="shared" si="1"/>
        <v>17204</v>
      </c>
      <c r="AV16" s="421">
        <f t="shared" si="2"/>
        <v>288</v>
      </c>
      <c r="AW16" s="421">
        <f t="shared" si="3"/>
        <v>112.24</v>
      </c>
      <c r="AX16" s="421">
        <f t="shared" si="3"/>
        <v>85.77</v>
      </c>
      <c r="AY16" s="422">
        <f t="shared" si="3"/>
        <v>845.46</v>
      </c>
    </row>
    <row r="17" spans="1:51" s="34" customFormat="1" x14ac:dyDescent="0.2">
      <c r="A17" s="412" t="s">
        <v>10</v>
      </c>
      <c r="B17" s="412" t="s">
        <v>135</v>
      </c>
      <c r="C17" s="413"/>
      <c r="D17" s="412"/>
      <c r="E17" s="412" t="s">
        <v>101</v>
      </c>
      <c r="F17" s="412"/>
      <c r="G17" s="413">
        <f t="shared" si="0"/>
        <v>0</v>
      </c>
      <c r="H17" s="412"/>
      <c r="I17" s="412" t="s">
        <v>72</v>
      </c>
      <c r="J17" s="412" t="s">
        <v>315</v>
      </c>
      <c r="K17" s="412" t="s">
        <v>194</v>
      </c>
      <c r="L17" s="420">
        <v>164560</v>
      </c>
      <c r="M17" s="421">
        <v>2789</v>
      </c>
      <c r="N17" s="421">
        <v>1073.5999999999999</v>
      </c>
      <c r="O17" s="421">
        <v>820.4</v>
      </c>
      <c r="P17" s="422">
        <v>563.67999999999995</v>
      </c>
      <c r="Q17" s="420"/>
      <c r="R17" s="421"/>
      <c r="S17" s="421"/>
      <c r="T17" s="421"/>
      <c r="U17" s="422"/>
      <c r="V17" s="413">
        <v>328372</v>
      </c>
      <c r="W17" s="413">
        <v>5296</v>
      </c>
      <c r="X17" s="413">
        <v>2142.3200000000002</v>
      </c>
      <c r="Y17" s="413">
        <v>1637.07</v>
      </c>
      <c r="Z17" s="413">
        <v>563.67999999999995</v>
      </c>
      <c r="AA17" s="420">
        <v>160820</v>
      </c>
      <c r="AB17" s="421">
        <v>2773</v>
      </c>
      <c r="AC17" s="421">
        <v>1049.2</v>
      </c>
      <c r="AD17" s="421">
        <v>801.76</v>
      </c>
      <c r="AE17" s="422">
        <v>563.69000000000005</v>
      </c>
      <c r="AK17" s="423"/>
      <c r="AL17" s="424"/>
      <c r="AM17" s="424"/>
      <c r="AN17" s="424"/>
      <c r="AO17" s="425"/>
      <c r="AU17" s="420">
        <f t="shared" si="1"/>
        <v>653752</v>
      </c>
      <c r="AV17" s="421">
        <f t="shared" si="2"/>
        <v>10858</v>
      </c>
      <c r="AW17" s="421">
        <f>N17+S17+X17+AC17+AH17+AM17+AR17</f>
        <v>4265.12</v>
      </c>
      <c r="AX17" s="421">
        <f t="shared" si="3"/>
        <v>3259.2299999999996</v>
      </c>
      <c r="AY17" s="422">
        <f t="shared" si="3"/>
        <v>1691.05</v>
      </c>
    </row>
    <row r="18" spans="1:51" s="181" customFormat="1" ht="12.6" customHeight="1" x14ac:dyDescent="0.2">
      <c r="A18" s="427" t="s">
        <v>11</v>
      </c>
      <c r="B18" s="427" t="s">
        <v>135</v>
      </c>
      <c r="C18" s="428">
        <v>854</v>
      </c>
      <c r="D18" s="427">
        <v>652.59</v>
      </c>
      <c r="E18" s="427" t="s">
        <v>101</v>
      </c>
      <c r="F18" s="427">
        <v>563.67999999999995</v>
      </c>
      <c r="G18" s="428">
        <f t="shared" si="0"/>
        <v>2070.27</v>
      </c>
      <c r="H18" s="427" t="s">
        <v>437</v>
      </c>
      <c r="I18" s="427" t="s">
        <v>73</v>
      </c>
      <c r="J18" s="427" t="s">
        <v>323</v>
      </c>
      <c r="K18" s="427" t="s">
        <v>148</v>
      </c>
      <c r="L18" s="429">
        <v>178772</v>
      </c>
      <c r="M18" s="430">
        <v>2931</v>
      </c>
      <c r="N18" s="430">
        <v>1166.32</v>
      </c>
      <c r="O18" s="430">
        <v>891.25</v>
      </c>
      <c r="P18" s="431">
        <v>552.9</v>
      </c>
      <c r="Q18" s="429">
        <v>183260</v>
      </c>
      <c r="R18" s="430">
        <v>2909</v>
      </c>
      <c r="S18" s="430">
        <v>1195.5999999999999</v>
      </c>
      <c r="T18" s="430">
        <v>913.63</v>
      </c>
      <c r="U18" s="431">
        <v>563.67999999999995</v>
      </c>
      <c r="V18" s="428"/>
      <c r="W18" s="428"/>
      <c r="X18" s="428"/>
      <c r="Y18" s="428"/>
      <c r="Z18" s="428"/>
      <c r="AA18" s="429">
        <v>142120</v>
      </c>
      <c r="AB18" s="430">
        <v>2292</v>
      </c>
      <c r="AC18" s="430">
        <v>927.2</v>
      </c>
      <c r="AD18" s="430">
        <v>708.53</v>
      </c>
      <c r="AE18" s="431">
        <v>563.67999999999995</v>
      </c>
      <c r="AK18" s="317"/>
      <c r="AL18" s="318"/>
      <c r="AM18" s="318"/>
      <c r="AN18" s="318"/>
      <c r="AO18" s="319"/>
      <c r="AU18" s="429">
        <f t="shared" si="1"/>
        <v>504152</v>
      </c>
      <c r="AV18" s="430">
        <f t="shared" si="2"/>
        <v>8132</v>
      </c>
      <c r="AW18" s="430">
        <f t="shared" si="3"/>
        <v>3289.12</v>
      </c>
      <c r="AX18" s="430">
        <f t="shared" si="3"/>
        <v>2513.41</v>
      </c>
      <c r="AY18" s="431">
        <f t="shared" si="3"/>
        <v>1680.2599999999998</v>
      </c>
    </row>
    <row r="19" spans="1:51" s="181" customFormat="1" x14ac:dyDescent="0.2">
      <c r="A19" s="427" t="s">
        <v>12</v>
      </c>
      <c r="B19" s="427" t="s">
        <v>135</v>
      </c>
      <c r="C19" s="428">
        <v>483.12</v>
      </c>
      <c r="D19" s="427">
        <v>369.18</v>
      </c>
      <c r="E19" s="427" t="s">
        <v>101</v>
      </c>
      <c r="F19" s="427">
        <v>281.82</v>
      </c>
      <c r="G19" s="428">
        <f t="shared" si="0"/>
        <v>1134.1199999999999</v>
      </c>
      <c r="H19" s="427" t="s">
        <v>436</v>
      </c>
      <c r="I19" s="427" t="s">
        <v>73</v>
      </c>
      <c r="J19" s="427" t="s">
        <v>322</v>
      </c>
      <c r="K19" s="427" t="s">
        <v>147</v>
      </c>
      <c r="L19" s="429">
        <v>216172</v>
      </c>
      <c r="M19" s="430">
        <v>3544</v>
      </c>
      <c r="N19" s="430">
        <v>1410.32</v>
      </c>
      <c r="O19" s="430">
        <v>1077.71</v>
      </c>
      <c r="P19" s="431">
        <v>276.44</v>
      </c>
      <c r="Q19" s="429">
        <v>235620</v>
      </c>
      <c r="R19" s="430">
        <v>3740</v>
      </c>
      <c r="S19" s="430">
        <v>1537.2</v>
      </c>
      <c r="T19" s="430">
        <v>1174.67</v>
      </c>
      <c r="U19" s="431">
        <v>281.82</v>
      </c>
      <c r="V19" s="428"/>
      <c r="W19" s="428"/>
      <c r="X19" s="428"/>
      <c r="Y19" s="428"/>
      <c r="Z19" s="428"/>
      <c r="AA19" s="429">
        <v>20196</v>
      </c>
      <c r="AB19" s="430">
        <v>326</v>
      </c>
      <c r="AC19" s="430">
        <v>131.76</v>
      </c>
      <c r="AD19" s="430">
        <v>100.69</v>
      </c>
      <c r="AE19" s="431">
        <v>281.82</v>
      </c>
      <c r="AK19" s="317"/>
      <c r="AL19" s="318"/>
      <c r="AM19" s="318"/>
      <c r="AN19" s="318"/>
      <c r="AO19" s="319"/>
      <c r="AU19" s="429">
        <f t="shared" si="1"/>
        <v>471988</v>
      </c>
      <c r="AV19" s="430">
        <f t="shared" si="2"/>
        <v>7610</v>
      </c>
      <c r="AW19" s="430">
        <f t="shared" si="3"/>
        <v>3079.2799999999997</v>
      </c>
      <c r="AX19" s="430">
        <f t="shared" si="3"/>
        <v>2353.0700000000002</v>
      </c>
      <c r="AY19" s="431">
        <f t="shared" si="3"/>
        <v>840.07999999999993</v>
      </c>
    </row>
    <row r="20" spans="1:51" s="34" customFormat="1" x14ac:dyDescent="0.2">
      <c r="A20" s="412" t="s">
        <v>13</v>
      </c>
      <c r="B20" s="412" t="s">
        <v>135</v>
      </c>
      <c r="C20" s="413"/>
      <c r="D20" s="412"/>
      <c r="E20" s="412" t="s">
        <v>101</v>
      </c>
      <c r="F20" s="412"/>
      <c r="G20" s="413">
        <f t="shared" si="0"/>
        <v>0</v>
      </c>
      <c r="H20" s="412"/>
      <c r="I20" s="412" t="s">
        <v>74</v>
      </c>
      <c r="J20" s="412" t="s">
        <v>317</v>
      </c>
      <c r="K20" s="412" t="s">
        <v>193</v>
      </c>
      <c r="L20" s="420">
        <v>285736</v>
      </c>
      <c r="M20" s="421">
        <v>4843</v>
      </c>
      <c r="N20" s="421">
        <v>1864.16</v>
      </c>
      <c r="O20" s="421">
        <v>1424.52</v>
      </c>
      <c r="P20" s="422">
        <v>281.82</v>
      </c>
      <c r="Q20" s="420"/>
      <c r="R20" s="421"/>
      <c r="S20" s="421"/>
      <c r="T20" s="421"/>
      <c r="U20" s="422"/>
      <c r="V20" s="413">
        <v>92752</v>
      </c>
      <c r="W20" s="413">
        <v>1496</v>
      </c>
      <c r="X20" s="413">
        <v>605.12</v>
      </c>
      <c r="Y20" s="413">
        <v>462.41</v>
      </c>
      <c r="Z20" s="413">
        <v>281.82</v>
      </c>
      <c r="AA20" s="420">
        <v>117436</v>
      </c>
      <c r="AB20" s="421">
        <v>2025</v>
      </c>
      <c r="AC20" s="421">
        <v>766.16</v>
      </c>
      <c r="AD20" s="421">
        <v>585.47</v>
      </c>
      <c r="AE20" s="422">
        <v>281.82</v>
      </c>
      <c r="AK20" s="423"/>
      <c r="AL20" s="424"/>
      <c r="AM20" s="424"/>
      <c r="AN20" s="424"/>
      <c r="AO20" s="425"/>
      <c r="AU20" s="420">
        <f t="shared" si="1"/>
        <v>495924</v>
      </c>
      <c r="AV20" s="421">
        <f t="shared" si="2"/>
        <v>8364</v>
      </c>
      <c r="AW20" s="421">
        <f t="shared" si="3"/>
        <v>3235.44</v>
      </c>
      <c r="AX20" s="421">
        <f t="shared" si="3"/>
        <v>2472.4</v>
      </c>
      <c r="AY20" s="422">
        <f t="shared" si="3"/>
        <v>845.46</v>
      </c>
    </row>
    <row r="21" spans="1:51" s="34" customFormat="1" x14ac:dyDescent="0.2">
      <c r="A21" s="412" t="s">
        <v>14</v>
      </c>
      <c r="B21" s="412" t="s">
        <v>135</v>
      </c>
      <c r="C21" s="413"/>
      <c r="D21" s="412"/>
      <c r="E21" s="412" t="s">
        <v>101</v>
      </c>
      <c r="F21" s="412"/>
      <c r="G21" s="413">
        <f t="shared" si="0"/>
        <v>0</v>
      </c>
      <c r="H21" s="412"/>
      <c r="I21" s="412" t="s">
        <v>74</v>
      </c>
      <c r="J21" s="412" t="s">
        <v>319</v>
      </c>
      <c r="K21" s="412" t="s">
        <v>214</v>
      </c>
      <c r="L21" s="420">
        <v>125664</v>
      </c>
      <c r="M21" s="421">
        <v>2130</v>
      </c>
      <c r="N21" s="421">
        <v>819.84</v>
      </c>
      <c r="O21" s="421">
        <v>626.49</v>
      </c>
      <c r="P21" s="422">
        <v>421.77</v>
      </c>
      <c r="Q21" s="420"/>
      <c r="R21" s="421"/>
      <c r="S21" s="421"/>
      <c r="T21" s="421"/>
      <c r="U21" s="422"/>
      <c r="V21" s="413">
        <v>96492</v>
      </c>
      <c r="W21" s="413">
        <v>1582</v>
      </c>
      <c r="X21" s="413">
        <v>629.52</v>
      </c>
      <c r="Y21" s="413">
        <v>481.05</v>
      </c>
      <c r="Z21" s="413">
        <v>421.77</v>
      </c>
      <c r="AA21" s="420">
        <v>121924</v>
      </c>
      <c r="AB21" s="421">
        <v>2067</v>
      </c>
      <c r="AC21" s="421">
        <v>795.44</v>
      </c>
      <c r="AD21" s="421">
        <v>607.84</v>
      </c>
      <c r="AE21" s="422">
        <v>421.77</v>
      </c>
      <c r="AK21" s="423"/>
      <c r="AL21" s="424"/>
      <c r="AM21" s="424"/>
      <c r="AN21" s="424"/>
      <c r="AO21" s="425"/>
      <c r="AU21" s="420">
        <f t="shared" si="1"/>
        <v>344080</v>
      </c>
      <c r="AV21" s="421">
        <f t="shared" si="2"/>
        <v>5779</v>
      </c>
      <c r="AW21" s="421">
        <f t="shared" si="3"/>
        <v>2244.8000000000002</v>
      </c>
      <c r="AX21" s="421">
        <f t="shared" si="3"/>
        <v>1715.38</v>
      </c>
      <c r="AY21" s="422">
        <f t="shared" si="3"/>
        <v>1265.31</v>
      </c>
    </row>
    <row r="22" spans="1:51" s="34" customFormat="1" x14ac:dyDescent="0.2">
      <c r="A22" s="412" t="s">
        <v>15</v>
      </c>
      <c r="B22" s="412" t="s">
        <v>135</v>
      </c>
      <c r="C22" s="413"/>
      <c r="D22" s="412"/>
      <c r="E22" s="412" t="s">
        <v>101</v>
      </c>
      <c r="F22" s="412"/>
      <c r="G22" s="426">
        <f t="shared" si="0"/>
        <v>0</v>
      </c>
      <c r="H22" s="412"/>
      <c r="I22" s="412" t="s">
        <v>75</v>
      </c>
      <c r="J22" s="412" t="s">
        <v>253</v>
      </c>
      <c r="K22" s="412" t="s">
        <v>187</v>
      </c>
      <c r="L22" s="420">
        <v>4488</v>
      </c>
      <c r="M22" s="421">
        <v>6</v>
      </c>
      <c r="N22" s="421">
        <v>29.28</v>
      </c>
      <c r="O22" s="421">
        <v>22.64</v>
      </c>
      <c r="P22" s="422">
        <v>280.64999999999998</v>
      </c>
      <c r="Q22" s="420">
        <v>41140</v>
      </c>
      <c r="R22" s="421">
        <v>664</v>
      </c>
      <c r="S22" s="421">
        <v>268.39999999999998</v>
      </c>
      <c r="T22" s="421">
        <v>207.55</v>
      </c>
      <c r="U22" s="422">
        <v>281.82</v>
      </c>
      <c r="V22" s="413">
        <v>41140</v>
      </c>
      <c r="W22" s="413">
        <v>697</v>
      </c>
      <c r="X22" s="413">
        <v>268.39999999999998</v>
      </c>
      <c r="Y22" s="413">
        <v>207.55</v>
      </c>
      <c r="Z22" s="413">
        <v>281.82</v>
      </c>
      <c r="AA22" s="420">
        <v>32912</v>
      </c>
      <c r="AB22" s="421">
        <v>531</v>
      </c>
      <c r="AC22" s="421">
        <v>214.72</v>
      </c>
      <c r="AD22" s="421">
        <v>166.04</v>
      </c>
      <c r="AE22" s="422">
        <v>281.82</v>
      </c>
      <c r="AK22" s="423"/>
      <c r="AL22" s="424"/>
      <c r="AM22" s="424"/>
      <c r="AN22" s="424"/>
      <c r="AO22" s="425"/>
      <c r="AU22" s="420">
        <f t="shared" si="1"/>
        <v>119680</v>
      </c>
      <c r="AV22" s="421">
        <f t="shared" si="2"/>
        <v>1898</v>
      </c>
      <c r="AW22" s="421">
        <f t="shared" si="3"/>
        <v>780.8</v>
      </c>
      <c r="AX22" s="421">
        <f t="shared" si="3"/>
        <v>603.78</v>
      </c>
      <c r="AY22" s="422">
        <f t="shared" si="3"/>
        <v>1126.1099999999999</v>
      </c>
    </row>
    <row r="23" spans="1:51" s="34" customFormat="1" x14ac:dyDescent="0.2">
      <c r="A23" s="412" t="s">
        <v>16</v>
      </c>
      <c r="B23" s="412" t="s">
        <v>135</v>
      </c>
      <c r="C23" s="413"/>
      <c r="D23" s="412"/>
      <c r="E23" s="412" t="s">
        <v>101</v>
      </c>
      <c r="F23" s="412"/>
      <c r="G23" s="426">
        <f t="shared" si="0"/>
        <v>0</v>
      </c>
      <c r="H23" s="412"/>
      <c r="I23" s="412" t="s">
        <v>75</v>
      </c>
      <c r="J23" s="412" t="s">
        <v>256</v>
      </c>
      <c r="K23" s="412" t="s">
        <v>189</v>
      </c>
      <c r="L23" s="420">
        <v>0</v>
      </c>
      <c r="M23" s="421">
        <v>0</v>
      </c>
      <c r="N23" s="421">
        <v>136.04</v>
      </c>
      <c r="O23" s="421"/>
      <c r="P23" s="422"/>
      <c r="Q23" s="420">
        <v>136.04</v>
      </c>
      <c r="R23" s="421"/>
      <c r="S23" s="421">
        <v>136.04</v>
      </c>
      <c r="T23" s="421"/>
      <c r="U23" s="422"/>
      <c r="V23" s="413"/>
      <c r="W23" s="413"/>
      <c r="X23" s="413"/>
      <c r="Y23" s="413"/>
      <c r="Z23" s="413">
        <v>136.04</v>
      </c>
      <c r="AA23" s="420">
        <v>0</v>
      </c>
      <c r="AB23" s="421">
        <v>0</v>
      </c>
      <c r="AC23" s="421">
        <v>136.04</v>
      </c>
      <c r="AD23" s="421">
        <v>0</v>
      </c>
      <c r="AE23" s="422">
        <v>0</v>
      </c>
      <c r="AK23" s="423"/>
      <c r="AL23" s="424"/>
      <c r="AM23" s="424"/>
      <c r="AN23" s="424"/>
      <c r="AO23" s="425"/>
      <c r="AU23" s="420">
        <f t="shared" si="1"/>
        <v>136.04</v>
      </c>
      <c r="AV23" s="421">
        <f t="shared" si="2"/>
        <v>0</v>
      </c>
      <c r="AW23" s="421">
        <f t="shared" si="3"/>
        <v>408.12</v>
      </c>
      <c r="AX23" s="421">
        <f t="shared" si="3"/>
        <v>0</v>
      </c>
      <c r="AY23" s="422">
        <f t="shared" si="3"/>
        <v>136.04</v>
      </c>
    </row>
    <row r="24" spans="1:51" s="34" customFormat="1" x14ac:dyDescent="0.2">
      <c r="A24" s="412" t="s">
        <v>17</v>
      </c>
      <c r="B24" s="412" t="s">
        <v>135</v>
      </c>
      <c r="C24" s="413"/>
      <c r="D24" s="412"/>
      <c r="E24" s="412" t="s">
        <v>101</v>
      </c>
      <c r="F24" s="412"/>
      <c r="G24" s="426">
        <f t="shared" si="0"/>
        <v>0</v>
      </c>
      <c r="H24" s="412"/>
      <c r="I24" s="412" t="s">
        <v>75</v>
      </c>
      <c r="J24" s="412" t="s">
        <v>255</v>
      </c>
      <c r="K24" s="412" t="s">
        <v>204</v>
      </c>
      <c r="L24" s="420">
        <v>0</v>
      </c>
      <c r="M24" s="421">
        <v>0</v>
      </c>
      <c r="N24" s="421">
        <v>136.04</v>
      </c>
      <c r="O24" s="421"/>
      <c r="P24" s="422"/>
      <c r="Q24" s="420">
        <v>136.04</v>
      </c>
      <c r="R24" s="421"/>
      <c r="S24" s="421">
        <v>136.04</v>
      </c>
      <c r="T24" s="421"/>
      <c r="U24" s="422"/>
      <c r="V24" s="413"/>
      <c r="W24" s="413"/>
      <c r="X24" s="413"/>
      <c r="Y24" s="413"/>
      <c r="Z24" s="413">
        <v>136.04</v>
      </c>
      <c r="AA24" s="420"/>
      <c r="AB24" s="421"/>
      <c r="AC24" s="421"/>
      <c r="AD24" s="421"/>
      <c r="AE24" s="422"/>
      <c r="AK24" s="423"/>
      <c r="AL24" s="424"/>
      <c r="AM24" s="424"/>
      <c r="AN24" s="424"/>
      <c r="AO24" s="425"/>
      <c r="AU24" s="420">
        <f t="shared" si="1"/>
        <v>136.04</v>
      </c>
      <c r="AV24" s="421">
        <f t="shared" si="2"/>
        <v>0</v>
      </c>
      <c r="AW24" s="421">
        <f t="shared" si="3"/>
        <v>272.08</v>
      </c>
      <c r="AX24" s="421">
        <f t="shared" si="3"/>
        <v>0</v>
      </c>
      <c r="AY24" s="422">
        <f t="shared" si="3"/>
        <v>136.04</v>
      </c>
    </row>
    <row r="25" spans="1:51" s="34" customFormat="1" x14ac:dyDescent="0.2">
      <c r="A25" s="412" t="s">
        <v>18</v>
      </c>
      <c r="B25" s="412" t="s">
        <v>135</v>
      </c>
      <c r="C25" s="413"/>
      <c r="D25" s="412"/>
      <c r="E25" s="412" t="s">
        <v>101</v>
      </c>
      <c r="F25" s="412"/>
      <c r="G25" s="426">
        <f t="shared" si="0"/>
        <v>0</v>
      </c>
      <c r="H25" s="412"/>
      <c r="I25" s="412" t="s">
        <v>75</v>
      </c>
      <c r="J25" s="412" t="s">
        <v>300</v>
      </c>
      <c r="K25" s="412" t="s">
        <v>191</v>
      </c>
      <c r="L25" s="420">
        <v>35904</v>
      </c>
      <c r="M25" s="421">
        <v>48</v>
      </c>
      <c r="N25" s="421">
        <v>234.24</v>
      </c>
      <c r="O25" s="421"/>
      <c r="P25" s="422">
        <v>280.52999999999997</v>
      </c>
      <c r="Q25" s="420">
        <v>56848</v>
      </c>
      <c r="R25" s="421">
        <v>902</v>
      </c>
      <c r="S25" s="421">
        <v>370.88</v>
      </c>
      <c r="T25" s="421"/>
      <c r="U25" s="422">
        <v>281.82</v>
      </c>
      <c r="V25" s="413">
        <v>44880</v>
      </c>
      <c r="W25" s="413">
        <v>774</v>
      </c>
      <c r="X25" s="413">
        <v>292.8</v>
      </c>
      <c r="Y25" s="413"/>
      <c r="Z25" s="413">
        <v>281.82</v>
      </c>
      <c r="AA25" s="420">
        <v>23936</v>
      </c>
      <c r="AB25" s="421">
        <v>386</v>
      </c>
      <c r="AC25" s="421">
        <v>156.16</v>
      </c>
      <c r="AD25" s="421"/>
      <c r="AE25" s="422">
        <v>281.82</v>
      </c>
      <c r="AK25" s="423"/>
      <c r="AL25" s="424"/>
      <c r="AM25" s="424"/>
      <c r="AN25" s="424"/>
      <c r="AO25" s="425"/>
      <c r="AU25" s="420">
        <f t="shared" si="1"/>
        <v>161568</v>
      </c>
      <c r="AV25" s="421">
        <f t="shared" si="2"/>
        <v>2110</v>
      </c>
      <c r="AW25" s="421">
        <f t="shared" si="3"/>
        <v>1054.0800000000002</v>
      </c>
      <c r="AX25" s="421">
        <f t="shared" ref="AX25:AX36" si="4">O25+AN2415+Y25+AD25+AI25+AN25+AS25</f>
        <v>0</v>
      </c>
      <c r="AY25" s="422">
        <f t="shared" si="3"/>
        <v>1125.9899999999998</v>
      </c>
    </row>
    <row r="26" spans="1:51" s="34" customFormat="1" x14ac:dyDescent="0.2">
      <c r="A26" s="412" t="s">
        <v>19</v>
      </c>
      <c r="B26" s="412" t="s">
        <v>135</v>
      </c>
      <c r="C26" s="413"/>
      <c r="D26" s="412"/>
      <c r="E26" s="412" t="s">
        <v>101</v>
      </c>
      <c r="F26" s="412"/>
      <c r="G26" s="426">
        <f t="shared" si="0"/>
        <v>0</v>
      </c>
      <c r="H26" s="412"/>
      <c r="I26" s="412" t="s">
        <v>75</v>
      </c>
      <c r="J26" s="412" t="s">
        <v>254</v>
      </c>
      <c r="K26" s="412" t="s">
        <v>188</v>
      </c>
      <c r="L26" s="420">
        <v>8228</v>
      </c>
      <c r="M26" s="421">
        <v>11</v>
      </c>
      <c r="N26" s="421">
        <v>53.68</v>
      </c>
      <c r="O26" s="421">
        <v>41.51</v>
      </c>
      <c r="P26" s="422">
        <v>210.03</v>
      </c>
      <c r="Q26" s="420">
        <v>33660</v>
      </c>
      <c r="R26" s="421">
        <v>543</v>
      </c>
      <c r="S26" s="421">
        <v>219.6</v>
      </c>
      <c r="T26" s="421">
        <v>169.81</v>
      </c>
      <c r="U26" s="422">
        <v>210.9</v>
      </c>
      <c r="V26" s="413">
        <v>31416</v>
      </c>
      <c r="W26" s="413">
        <v>532</v>
      </c>
      <c r="X26" s="413">
        <v>204.96</v>
      </c>
      <c r="Y26" s="413">
        <v>158.49</v>
      </c>
      <c r="Z26" s="413">
        <v>210.9</v>
      </c>
      <c r="AA26" s="420">
        <v>26928</v>
      </c>
      <c r="AB26" s="421">
        <v>434</v>
      </c>
      <c r="AC26" s="421">
        <v>175.68</v>
      </c>
      <c r="AD26" s="421">
        <v>135.85</v>
      </c>
      <c r="AE26" s="422">
        <v>210.9</v>
      </c>
      <c r="AK26" s="423"/>
      <c r="AL26" s="424"/>
      <c r="AM26" s="424"/>
      <c r="AN26" s="424"/>
      <c r="AO26" s="425"/>
      <c r="AU26" s="420">
        <f t="shared" si="1"/>
        <v>100232</v>
      </c>
      <c r="AV26" s="421">
        <f t="shared" si="2"/>
        <v>1520</v>
      </c>
      <c r="AW26" s="421">
        <f t="shared" si="3"/>
        <v>653.92000000000007</v>
      </c>
      <c r="AX26" s="421">
        <f t="shared" si="4"/>
        <v>335.85</v>
      </c>
      <c r="AY26" s="422">
        <f t="shared" si="3"/>
        <v>842.73</v>
      </c>
    </row>
    <row r="27" spans="1:51" s="34" customFormat="1" x14ac:dyDescent="0.2">
      <c r="A27" s="412" t="s">
        <v>20</v>
      </c>
      <c r="B27" s="412" t="s">
        <v>135</v>
      </c>
      <c r="C27" s="413"/>
      <c r="D27" s="412"/>
      <c r="E27" s="412" t="s">
        <v>101</v>
      </c>
      <c r="F27" s="412"/>
      <c r="G27" s="426">
        <f t="shared" si="0"/>
        <v>0</v>
      </c>
      <c r="H27" s="412"/>
      <c r="I27" s="412" t="s">
        <v>76</v>
      </c>
      <c r="J27" s="412" t="s">
        <v>258</v>
      </c>
      <c r="K27" s="412" t="s">
        <v>180</v>
      </c>
      <c r="L27" s="420">
        <v>354552</v>
      </c>
      <c r="M27" s="421">
        <v>474</v>
      </c>
      <c r="N27" s="421">
        <v>2313.12</v>
      </c>
      <c r="O27" s="421">
        <v>1767.59</v>
      </c>
      <c r="P27" s="422">
        <v>280.42</v>
      </c>
      <c r="Q27" s="420">
        <v>307428</v>
      </c>
      <c r="R27" s="421">
        <v>4880</v>
      </c>
      <c r="S27" s="421">
        <v>2005.68</v>
      </c>
      <c r="T27" s="421">
        <v>1532.66</v>
      </c>
      <c r="U27" s="422">
        <v>281.82</v>
      </c>
      <c r="V27" s="413">
        <v>132396</v>
      </c>
      <c r="W27" s="413">
        <v>2283</v>
      </c>
      <c r="X27" s="413">
        <v>863.76</v>
      </c>
      <c r="Y27" s="413">
        <v>660.05</v>
      </c>
      <c r="Z27" s="413">
        <v>281.82</v>
      </c>
      <c r="AA27" s="420">
        <v>87516</v>
      </c>
      <c r="AB27" s="421">
        <v>1412</v>
      </c>
      <c r="AC27" s="421">
        <v>570.96</v>
      </c>
      <c r="AD27" s="421">
        <v>436.3</v>
      </c>
      <c r="AE27" s="422">
        <v>281.82</v>
      </c>
      <c r="AK27" s="423"/>
      <c r="AL27" s="424"/>
      <c r="AM27" s="424"/>
      <c r="AN27" s="424"/>
      <c r="AO27" s="425"/>
      <c r="AU27" s="420">
        <f t="shared" si="1"/>
        <v>881892</v>
      </c>
      <c r="AV27" s="421">
        <f t="shared" si="2"/>
        <v>9049</v>
      </c>
      <c r="AW27" s="421">
        <f t="shared" si="3"/>
        <v>5753.52</v>
      </c>
      <c r="AX27" s="421">
        <f t="shared" si="4"/>
        <v>2863.94</v>
      </c>
      <c r="AY27" s="422">
        <f t="shared" si="3"/>
        <v>1125.8799999999999</v>
      </c>
    </row>
    <row r="28" spans="1:51" s="34" customFormat="1" x14ac:dyDescent="0.2">
      <c r="A28" s="412" t="s">
        <v>21</v>
      </c>
      <c r="B28" s="412" t="s">
        <v>135</v>
      </c>
      <c r="C28" s="413"/>
      <c r="D28" s="412"/>
      <c r="E28" s="412" t="s">
        <v>101</v>
      </c>
      <c r="F28" s="412"/>
      <c r="G28" s="426">
        <f t="shared" si="0"/>
        <v>0</v>
      </c>
      <c r="H28" s="412"/>
      <c r="I28" s="412" t="s">
        <v>76</v>
      </c>
      <c r="J28" s="412" t="s">
        <v>259</v>
      </c>
      <c r="K28" s="412" t="s">
        <v>209</v>
      </c>
      <c r="L28" s="420">
        <v>147356</v>
      </c>
      <c r="M28" s="421">
        <v>197</v>
      </c>
      <c r="N28" s="421">
        <v>961.36</v>
      </c>
      <c r="O28" s="421">
        <v>734.63</v>
      </c>
      <c r="P28" s="422">
        <v>560.16999999999996</v>
      </c>
      <c r="Q28" s="420">
        <v>261052</v>
      </c>
      <c r="R28" s="421">
        <v>4425</v>
      </c>
      <c r="S28" s="421">
        <v>1703.12</v>
      </c>
      <c r="T28" s="421">
        <v>1301.46</v>
      </c>
      <c r="U28" s="422">
        <v>563.67999999999995</v>
      </c>
      <c r="V28" s="413">
        <v>89760</v>
      </c>
      <c r="W28" s="413">
        <v>1448</v>
      </c>
      <c r="X28" s="413">
        <v>585.6</v>
      </c>
      <c r="Y28" s="413">
        <v>447.49</v>
      </c>
      <c r="Z28" s="413">
        <v>563.67999999999995</v>
      </c>
      <c r="AA28" s="420">
        <v>88264</v>
      </c>
      <c r="AB28" s="421">
        <v>1424</v>
      </c>
      <c r="AC28" s="421">
        <v>575.84</v>
      </c>
      <c r="AD28" s="421">
        <v>440.03</v>
      </c>
      <c r="AE28" s="422">
        <v>563.67999999999995</v>
      </c>
      <c r="AK28" s="423"/>
      <c r="AL28" s="424"/>
      <c r="AM28" s="424"/>
      <c r="AN28" s="424"/>
      <c r="AO28" s="425"/>
      <c r="AU28" s="420">
        <f t="shared" si="1"/>
        <v>586432</v>
      </c>
      <c r="AV28" s="421">
        <f t="shared" si="2"/>
        <v>7494</v>
      </c>
      <c r="AW28" s="421">
        <f t="shared" si="3"/>
        <v>3825.92</v>
      </c>
      <c r="AX28" s="421">
        <f t="shared" si="4"/>
        <v>1622.1499999999999</v>
      </c>
      <c r="AY28" s="422">
        <f t="shared" si="3"/>
        <v>2251.2099999999996</v>
      </c>
    </row>
    <row r="29" spans="1:51" s="34" customFormat="1" x14ac:dyDescent="0.2">
      <c r="A29" s="412" t="s">
        <v>22</v>
      </c>
      <c r="B29" s="412" t="s">
        <v>135</v>
      </c>
      <c r="C29" s="413"/>
      <c r="D29" s="412"/>
      <c r="E29" s="412" t="s">
        <v>101</v>
      </c>
      <c r="F29" s="412"/>
      <c r="G29" s="426">
        <f t="shared" si="0"/>
        <v>0</v>
      </c>
      <c r="H29" s="412"/>
      <c r="I29" s="412" t="s">
        <v>77</v>
      </c>
      <c r="J29" s="412" t="s">
        <v>293</v>
      </c>
      <c r="K29" s="412" t="s">
        <v>159</v>
      </c>
      <c r="L29" s="420">
        <v>129404</v>
      </c>
      <c r="M29" s="421">
        <v>2087</v>
      </c>
      <c r="N29" s="421">
        <v>844.24</v>
      </c>
      <c r="O29" s="421">
        <v>645.13</v>
      </c>
      <c r="P29" s="422">
        <v>279.70999999999998</v>
      </c>
      <c r="Q29" s="420">
        <v>311168</v>
      </c>
      <c r="R29" s="421">
        <v>5365</v>
      </c>
      <c r="S29" s="421">
        <v>2030.08</v>
      </c>
      <c r="T29" s="421">
        <v>1551.31</v>
      </c>
      <c r="U29" s="422">
        <v>281.82</v>
      </c>
      <c r="V29" s="413">
        <v>91256</v>
      </c>
      <c r="W29" s="413">
        <v>1449</v>
      </c>
      <c r="X29" s="413">
        <v>595.36</v>
      </c>
      <c r="Y29" s="413">
        <v>454.95</v>
      </c>
      <c r="Z29" s="413">
        <v>281.82</v>
      </c>
      <c r="AA29" s="420">
        <v>68068</v>
      </c>
      <c r="AB29" s="421">
        <v>1116</v>
      </c>
      <c r="AC29" s="421">
        <v>444.08</v>
      </c>
      <c r="AD29" s="421">
        <v>339.35</v>
      </c>
      <c r="AE29" s="422">
        <v>281.82</v>
      </c>
      <c r="AK29" s="423"/>
      <c r="AL29" s="424"/>
      <c r="AM29" s="424"/>
      <c r="AN29" s="424"/>
      <c r="AO29" s="425"/>
      <c r="AU29" s="420">
        <f t="shared" si="1"/>
        <v>599896</v>
      </c>
      <c r="AV29" s="421">
        <f t="shared" si="2"/>
        <v>10017</v>
      </c>
      <c r="AW29" s="421">
        <f t="shared" si="3"/>
        <v>3913.7599999999998</v>
      </c>
      <c r="AX29" s="421">
        <f t="shared" si="4"/>
        <v>1439.4299999999998</v>
      </c>
      <c r="AY29" s="422">
        <f t="shared" si="3"/>
        <v>1125.1699999999998</v>
      </c>
    </row>
    <row r="30" spans="1:51" s="34" customFormat="1" x14ac:dyDescent="0.2">
      <c r="A30" s="412" t="s">
        <v>23</v>
      </c>
      <c r="B30" s="412" t="s">
        <v>135</v>
      </c>
      <c r="C30" s="413"/>
      <c r="D30" s="412"/>
      <c r="E30" s="412" t="s">
        <v>101</v>
      </c>
      <c r="F30" s="412"/>
      <c r="G30" s="426">
        <f t="shared" si="0"/>
        <v>0</v>
      </c>
      <c r="H30" s="412"/>
      <c r="I30" s="412" t="s">
        <v>77</v>
      </c>
      <c r="J30" s="412" t="s">
        <v>418</v>
      </c>
      <c r="K30" s="412" t="s">
        <v>205</v>
      </c>
      <c r="L30" s="420">
        <v>106216</v>
      </c>
      <c r="M30" s="421">
        <v>1713</v>
      </c>
      <c r="N30" s="421">
        <v>692.96</v>
      </c>
      <c r="O30" s="421">
        <v>529.53</v>
      </c>
      <c r="P30" s="422">
        <v>279.70999999999998</v>
      </c>
      <c r="Q30" s="420">
        <v>204204</v>
      </c>
      <c r="R30" s="421">
        <v>3461</v>
      </c>
      <c r="S30" s="421">
        <v>1332.24</v>
      </c>
      <c r="T30" s="421">
        <v>1018.04</v>
      </c>
      <c r="U30" s="422">
        <v>281.82</v>
      </c>
      <c r="V30" s="413">
        <v>79288</v>
      </c>
      <c r="W30" s="413">
        <v>1279</v>
      </c>
      <c r="X30" s="413">
        <v>517.28</v>
      </c>
      <c r="Y30" s="413">
        <v>395.28</v>
      </c>
      <c r="Z30" s="413">
        <v>281.82</v>
      </c>
      <c r="AA30" s="420">
        <v>44880</v>
      </c>
      <c r="AB30" s="421">
        <v>736</v>
      </c>
      <c r="AC30" s="421">
        <v>292.8</v>
      </c>
      <c r="AD30" s="421">
        <v>223.85</v>
      </c>
      <c r="AE30" s="422">
        <v>281.82</v>
      </c>
      <c r="AK30" s="423"/>
      <c r="AL30" s="424"/>
      <c r="AM30" s="424"/>
      <c r="AN30" s="424"/>
      <c r="AO30" s="425"/>
      <c r="AU30" s="420">
        <f t="shared" si="1"/>
        <v>434588</v>
      </c>
      <c r="AV30" s="421">
        <f t="shared" si="2"/>
        <v>7189</v>
      </c>
      <c r="AW30" s="421">
        <f t="shared" si="3"/>
        <v>2835.28</v>
      </c>
      <c r="AX30" s="421">
        <f t="shared" si="4"/>
        <v>1148.6599999999999</v>
      </c>
      <c r="AY30" s="422">
        <f t="shared" si="3"/>
        <v>1125.1699999999998</v>
      </c>
    </row>
    <row r="31" spans="1:51" s="34" customFormat="1" x14ac:dyDescent="0.2">
      <c r="A31" s="412" t="s">
        <v>24</v>
      </c>
      <c r="B31" s="412" t="s">
        <v>135</v>
      </c>
      <c r="C31" s="413"/>
      <c r="D31" s="412"/>
      <c r="E31" s="412" t="s">
        <v>101</v>
      </c>
      <c r="F31" s="412"/>
      <c r="G31" s="426">
        <f t="shared" si="0"/>
        <v>0</v>
      </c>
      <c r="H31" s="412"/>
      <c r="I31" s="412" t="s">
        <v>77</v>
      </c>
      <c r="J31" s="412" t="s">
        <v>219</v>
      </c>
      <c r="K31" s="412" t="s">
        <v>208</v>
      </c>
      <c r="L31" s="420">
        <v>166056</v>
      </c>
      <c r="M31" s="421">
        <v>2678</v>
      </c>
      <c r="N31" s="421">
        <v>1083.3599999999999</v>
      </c>
      <c r="O31" s="421">
        <v>827.86</v>
      </c>
      <c r="P31" s="422">
        <v>418.62</v>
      </c>
      <c r="Q31" s="420">
        <v>316404</v>
      </c>
      <c r="R31" s="421">
        <v>5103</v>
      </c>
      <c r="S31" s="421">
        <v>2064.2399999999998</v>
      </c>
      <c r="T31" s="421">
        <v>1577.41</v>
      </c>
      <c r="U31" s="422">
        <v>421.77</v>
      </c>
      <c r="V31" s="413">
        <v>264792</v>
      </c>
      <c r="W31" s="413">
        <v>4488</v>
      </c>
      <c r="X31" s="413">
        <v>1727.52</v>
      </c>
      <c r="Y31" s="413">
        <v>1320.1</v>
      </c>
      <c r="Z31" s="413">
        <v>421.77</v>
      </c>
      <c r="AA31" s="420">
        <v>194480</v>
      </c>
      <c r="AB31" s="421">
        <v>3241</v>
      </c>
      <c r="AC31" s="421">
        <v>1268.8</v>
      </c>
      <c r="AD31" s="421">
        <v>969.57</v>
      </c>
      <c r="AE31" s="422">
        <v>421.77</v>
      </c>
      <c r="AK31" s="423"/>
      <c r="AL31" s="424"/>
      <c r="AM31" s="424"/>
      <c r="AN31" s="424"/>
      <c r="AO31" s="425"/>
      <c r="AU31" s="420">
        <f t="shared" si="1"/>
        <v>941732</v>
      </c>
      <c r="AV31" s="421">
        <f t="shared" si="2"/>
        <v>15510</v>
      </c>
      <c r="AW31" s="421">
        <f t="shared" si="3"/>
        <v>6143.9199999999992</v>
      </c>
      <c r="AX31" s="421">
        <f t="shared" si="4"/>
        <v>3117.53</v>
      </c>
      <c r="AY31" s="422">
        <f t="shared" si="3"/>
        <v>1683.9299999999998</v>
      </c>
    </row>
    <row r="32" spans="1:51" s="34" customFormat="1" x14ac:dyDescent="0.2">
      <c r="A32" s="412" t="s">
        <v>25</v>
      </c>
      <c r="B32" s="412" t="s">
        <v>135</v>
      </c>
      <c r="C32" s="413"/>
      <c r="D32" s="412"/>
      <c r="E32" s="412" t="s">
        <v>101</v>
      </c>
      <c r="F32" s="412"/>
      <c r="G32" s="426">
        <f t="shared" si="0"/>
        <v>0</v>
      </c>
      <c r="H32" s="412"/>
      <c r="I32" s="412" t="s">
        <v>78</v>
      </c>
      <c r="J32" s="412" t="s">
        <v>219</v>
      </c>
      <c r="K32" s="412" t="s">
        <v>160</v>
      </c>
      <c r="L32" s="420">
        <v>0</v>
      </c>
      <c r="M32" s="421">
        <v>0</v>
      </c>
      <c r="N32" s="421">
        <v>217.44</v>
      </c>
      <c r="O32" s="421"/>
      <c r="P32" s="422"/>
      <c r="Q32" s="420">
        <v>0</v>
      </c>
      <c r="R32" s="421">
        <v>0</v>
      </c>
      <c r="S32" s="421">
        <v>217.44</v>
      </c>
      <c r="T32" s="421"/>
      <c r="U32" s="422"/>
      <c r="V32" s="413">
        <v>0</v>
      </c>
      <c r="W32" s="413">
        <v>0</v>
      </c>
      <c r="X32" s="413">
        <v>217.44</v>
      </c>
      <c r="Y32" s="413"/>
      <c r="Z32" s="413"/>
      <c r="AA32" s="420">
        <v>0</v>
      </c>
      <c r="AB32" s="421">
        <v>0</v>
      </c>
      <c r="AC32" s="421">
        <v>217.44</v>
      </c>
      <c r="AD32" s="421"/>
      <c r="AE32" s="422"/>
      <c r="AK32" s="423"/>
      <c r="AL32" s="424"/>
      <c r="AM32" s="424"/>
      <c r="AN32" s="424"/>
      <c r="AO32" s="425"/>
      <c r="AU32" s="420">
        <f t="shared" si="1"/>
        <v>0</v>
      </c>
      <c r="AV32" s="421">
        <f t="shared" si="2"/>
        <v>0</v>
      </c>
      <c r="AW32" s="421">
        <f t="shared" si="3"/>
        <v>869.76</v>
      </c>
      <c r="AX32" s="421">
        <f t="shared" si="4"/>
        <v>0</v>
      </c>
      <c r="AY32" s="422">
        <f t="shared" si="3"/>
        <v>0</v>
      </c>
    </row>
    <row r="33" spans="1:51" s="34" customFormat="1" x14ac:dyDescent="0.2">
      <c r="A33" s="412" t="s">
        <v>26</v>
      </c>
      <c r="B33" s="412" t="s">
        <v>135</v>
      </c>
      <c r="C33" s="413"/>
      <c r="D33" s="412"/>
      <c r="E33" s="412" t="s">
        <v>101</v>
      </c>
      <c r="F33" s="412"/>
      <c r="G33" s="426">
        <f t="shared" si="0"/>
        <v>0</v>
      </c>
      <c r="H33" s="412"/>
      <c r="I33" s="412" t="s">
        <v>79</v>
      </c>
      <c r="J33" s="412" t="s">
        <v>264</v>
      </c>
      <c r="K33" s="412" t="s">
        <v>181</v>
      </c>
      <c r="L33" s="420">
        <v>4488</v>
      </c>
      <c r="M33" s="421">
        <v>6</v>
      </c>
      <c r="N33" s="421">
        <v>29.28</v>
      </c>
      <c r="O33" s="421">
        <v>22.37</v>
      </c>
      <c r="P33" s="422">
        <v>143.08000000000001</v>
      </c>
      <c r="Q33" s="420">
        <v>748</v>
      </c>
      <c r="R33" s="421">
        <v>12</v>
      </c>
      <c r="S33" s="421">
        <v>4.88</v>
      </c>
      <c r="T33" s="421">
        <v>3.73</v>
      </c>
      <c r="U33" s="422">
        <v>143.80000000000001</v>
      </c>
      <c r="V33" s="413">
        <v>0</v>
      </c>
      <c r="W33" s="413">
        <v>0</v>
      </c>
      <c r="X33" s="413"/>
      <c r="Y33" s="413"/>
      <c r="Z33" s="413">
        <v>143.80000000000001</v>
      </c>
      <c r="AA33" s="420">
        <v>0</v>
      </c>
      <c r="AB33" s="421">
        <v>0</v>
      </c>
      <c r="AC33" s="421">
        <v>0</v>
      </c>
      <c r="AD33" s="421">
        <v>0</v>
      </c>
      <c r="AE33" s="422">
        <v>143.80000000000001</v>
      </c>
      <c r="AK33" s="423"/>
      <c r="AL33" s="424"/>
      <c r="AM33" s="424"/>
      <c r="AN33" s="424"/>
      <c r="AO33" s="425"/>
      <c r="AU33" s="420">
        <f t="shared" si="1"/>
        <v>5236</v>
      </c>
      <c r="AV33" s="421">
        <f t="shared" si="2"/>
        <v>18</v>
      </c>
      <c r="AW33" s="421">
        <f t="shared" si="3"/>
        <v>34.160000000000004</v>
      </c>
      <c r="AX33" s="421">
        <f t="shared" si="4"/>
        <v>22.37</v>
      </c>
      <c r="AY33" s="422">
        <f t="shared" si="3"/>
        <v>574.48</v>
      </c>
    </row>
    <row r="34" spans="1:51" s="34" customFormat="1" x14ac:dyDescent="0.2">
      <c r="A34" s="412" t="s">
        <v>27</v>
      </c>
      <c r="B34" s="412" t="s">
        <v>135</v>
      </c>
      <c r="C34" s="413"/>
      <c r="D34" s="412"/>
      <c r="E34" s="412" t="s">
        <v>101</v>
      </c>
      <c r="F34" s="412"/>
      <c r="G34" s="426">
        <f t="shared" si="0"/>
        <v>0</v>
      </c>
      <c r="H34" s="412"/>
      <c r="I34" s="412" t="s">
        <v>79</v>
      </c>
      <c r="J34" s="412" t="s">
        <v>265</v>
      </c>
      <c r="K34" s="412" t="s">
        <v>182</v>
      </c>
      <c r="L34" s="420">
        <v>4488</v>
      </c>
      <c r="M34" s="421">
        <v>72</v>
      </c>
      <c r="N34" s="421">
        <v>29.28</v>
      </c>
      <c r="O34" s="421">
        <v>22.37</v>
      </c>
      <c r="P34" s="422">
        <v>280.42</v>
      </c>
      <c r="Q34" s="420">
        <v>14212</v>
      </c>
      <c r="R34" s="421">
        <v>226</v>
      </c>
      <c r="S34" s="421">
        <v>92.72</v>
      </c>
      <c r="T34" s="421">
        <v>70.849999999999994</v>
      </c>
      <c r="U34" s="422">
        <v>281.82</v>
      </c>
      <c r="V34" s="413">
        <v>13464</v>
      </c>
      <c r="W34" s="413">
        <v>232</v>
      </c>
      <c r="X34" s="413">
        <v>87.84</v>
      </c>
      <c r="Y34" s="413">
        <v>67.12</v>
      </c>
      <c r="Z34" s="413">
        <v>281.82</v>
      </c>
      <c r="AA34" s="420">
        <v>11220</v>
      </c>
      <c r="AB34" s="421">
        <v>181</v>
      </c>
      <c r="AC34" s="421">
        <v>73.2</v>
      </c>
      <c r="AD34" s="421">
        <v>55.94</v>
      </c>
      <c r="AE34" s="422">
        <v>281.82</v>
      </c>
      <c r="AK34" s="423"/>
      <c r="AL34" s="424"/>
      <c r="AM34" s="424"/>
      <c r="AN34" s="424"/>
      <c r="AO34" s="425"/>
      <c r="AU34" s="420">
        <f t="shared" si="1"/>
        <v>43384</v>
      </c>
      <c r="AV34" s="421">
        <f t="shared" si="2"/>
        <v>711</v>
      </c>
      <c r="AW34" s="421">
        <f t="shared" si="3"/>
        <v>283.04000000000002</v>
      </c>
      <c r="AX34" s="421">
        <f t="shared" si="4"/>
        <v>145.43</v>
      </c>
      <c r="AY34" s="422">
        <f t="shared" si="3"/>
        <v>1125.8799999999999</v>
      </c>
    </row>
    <row r="35" spans="1:51" s="34" customFormat="1" x14ac:dyDescent="0.2">
      <c r="A35" s="412" t="s">
        <v>28</v>
      </c>
      <c r="B35" s="412" t="s">
        <v>135</v>
      </c>
      <c r="C35" s="413"/>
      <c r="D35" s="412"/>
      <c r="E35" s="412" t="s">
        <v>101</v>
      </c>
      <c r="F35" s="412"/>
      <c r="G35" s="426">
        <f>C35+D35+F35</f>
        <v>0</v>
      </c>
      <c r="H35" s="412"/>
      <c r="I35" s="412" t="s">
        <v>79</v>
      </c>
      <c r="J35" s="412" t="s">
        <v>238</v>
      </c>
      <c r="K35" s="412" t="s">
        <v>183</v>
      </c>
      <c r="L35" s="420">
        <v>75548</v>
      </c>
      <c r="M35" s="421">
        <v>1303</v>
      </c>
      <c r="N35" s="421">
        <v>497.88</v>
      </c>
      <c r="O35" s="421">
        <v>376.64</v>
      </c>
      <c r="P35" s="422">
        <v>419.49</v>
      </c>
      <c r="Q35" s="420">
        <v>121924</v>
      </c>
      <c r="R35" s="421">
        <v>1905</v>
      </c>
      <c r="S35" s="421">
        <v>795.44</v>
      </c>
      <c r="T35" s="421">
        <v>607.84</v>
      </c>
      <c r="U35" s="422">
        <v>421.77</v>
      </c>
      <c r="V35" s="413">
        <v>139876</v>
      </c>
      <c r="W35" s="413">
        <v>2256</v>
      </c>
      <c r="X35" s="413">
        <v>912.56</v>
      </c>
      <c r="Y35" s="413">
        <v>697.34</v>
      </c>
      <c r="Z35" s="413">
        <v>421.77</v>
      </c>
      <c r="AA35" s="420">
        <v>88264</v>
      </c>
      <c r="AB35" s="421">
        <v>1424</v>
      </c>
      <c r="AC35" s="421">
        <v>575.84</v>
      </c>
      <c r="AD35" s="421">
        <v>440.03</v>
      </c>
      <c r="AE35" s="422">
        <v>421.77</v>
      </c>
      <c r="AK35" s="423"/>
      <c r="AL35" s="424"/>
      <c r="AM35" s="424"/>
      <c r="AN35" s="424"/>
      <c r="AO35" s="425"/>
      <c r="AU35" s="420">
        <f t="shared" si="1"/>
        <v>425612</v>
      </c>
      <c r="AV35" s="421">
        <f t="shared" si="2"/>
        <v>6888</v>
      </c>
      <c r="AW35" s="421">
        <f t="shared" si="3"/>
        <v>2781.7200000000003</v>
      </c>
      <c r="AX35" s="421">
        <f t="shared" si="4"/>
        <v>1514.01</v>
      </c>
      <c r="AY35" s="422">
        <f t="shared" si="3"/>
        <v>1684.8</v>
      </c>
    </row>
    <row r="36" spans="1:51" s="34" customFormat="1" x14ac:dyDescent="0.2">
      <c r="A36" s="412" t="s">
        <v>29</v>
      </c>
      <c r="B36" s="412" t="s">
        <v>135</v>
      </c>
      <c r="C36" s="413"/>
      <c r="D36" s="412"/>
      <c r="E36" s="412" t="s">
        <v>101</v>
      </c>
      <c r="F36" s="412"/>
      <c r="G36" s="426">
        <f>C36+D36+F36</f>
        <v>0</v>
      </c>
      <c r="H36" s="412"/>
      <c r="I36" s="412" t="s">
        <v>79</v>
      </c>
      <c r="J36" s="412" t="s">
        <v>238</v>
      </c>
      <c r="K36" s="412" t="s">
        <v>210</v>
      </c>
      <c r="L36" s="420">
        <v>0</v>
      </c>
      <c r="M36" s="421">
        <v>0</v>
      </c>
      <c r="N36" s="421">
        <v>0</v>
      </c>
      <c r="O36" s="421">
        <v>0</v>
      </c>
      <c r="P36" s="422">
        <v>419.32</v>
      </c>
      <c r="Q36" s="420">
        <v>0</v>
      </c>
      <c r="R36" s="421">
        <v>0</v>
      </c>
      <c r="S36" s="421">
        <v>0</v>
      </c>
      <c r="T36" s="421">
        <v>421.77</v>
      </c>
      <c r="U36" s="422"/>
      <c r="V36" s="413">
        <v>0</v>
      </c>
      <c r="W36" s="413">
        <v>0</v>
      </c>
      <c r="X36" s="413"/>
      <c r="Y36" s="413"/>
      <c r="Z36" s="413">
        <v>421.77</v>
      </c>
      <c r="AA36" s="420">
        <v>0</v>
      </c>
      <c r="AB36" s="421">
        <v>0</v>
      </c>
      <c r="AC36" s="421">
        <v>0</v>
      </c>
      <c r="AD36" s="421">
        <v>0</v>
      </c>
      <c r="AE36" s="422">
        <v>421.77</v>
      </c>
      <c r="AK36" s="423"/>
      <c r="AL36" s="424"/>
      <c r="AM36" s="424"/>
      <c r="AN36" s="424"/>
      <c r="AO36" s="425"/>
      <c r="AU36" s="420">
        <f t="shared" si="1"/>
        <v>0</v>
      </c>
      <c r="AV36" s="421">
        <f t="shared" si="2"/>
        <v>0</v>
      </c>
      <c r="AW36" s="421">
        <f t="shared" si="3"/>
        <v>0</v>
      </c>
      <c r="AX36" s="421">
        <f t="shared" si="4"/>
        <v>0</v>
      </c>
      <c r="AY36" s="422">
        <f>P36+U36+Z36+AE36+AJ36+AO36+AT36</f>
        <v>1262.8599999999999</v>
      </c>
    </row>
    <row r="37" spans="1:51" s="34" customFormat="1" x14ac:dyDescent="0.2">
      <c r="A37" s="412" t="s">
        <v>30</v>
      </c>
      <c r="B37" s="412" t="s">
        <v>135</v>
      </c>
      <c r="C37" s="413"/>
      <c r="D37" s="412"/>
      <c r="E37" s="412" t="s">
        <v>101</v>
      </c>
      <c r="F37" s="412"/>
      <c r="G37" s="413">
        <f t="shared" ref="G37:G88" si="5">C37+D37+F37</f>
        <v>0</v>
      </c>
      <c r="H37" s="412"/>
      <c r="I37" s="412" t="s">
        <v>80</v>
      </c>
      <c r="J37" s="412" t="s">
        <v>227</v>
      </c>
      <c r="K37" s="412" t="s">
        <v>195</v>
      </c>
      <c r="L37" s="420"/>
      <c r="M37" s="421"/>
      <c r="N37" s="421"/>
      <c r="O37" s="421"/>
      <c r="P37" s="422"/>
      <c r="Q37" s="420"/>
      <c r="R37" s="421"/>
      <c r="S37" s="421">
        <v>561.07000000000005</v>
      </c>
      <c r="T37" s="421"/>
      <c r="U37" s="422"/>
      <c r="V37" s="413">
        <v>0</v>
      </c>
      <c r="W37" s="413">
        <v>0</v>
      </c>
      <c r="X37" s="413">
        <v>217.44</v>
      </c>
      <c r="Y37" s="413"/>
      <c r="Z37" s="413"/>
      <c r="AA37" s="420">
        <v>0</v>
      </c>
      <c r="AB37" s="421">
        <v>0</v>
      </c>
      <c r="AC37" s="421">
        <v>217.44</v>
      </c>
      <c r="AD37" s="421">
        <v>0</v>
      </c>
      <c r="AE37" s="422">
        <v>0</v>
      </c>
      <c r="AK37" s="423"/>
      <c r="AL37" s="424"/>
      <c r="AM37" s="424"/>
      <c r="AN37" s="424"/>
      <c r="AO37" s="425"/>
      <c r="AU37" s="420">
        <f t="shared" si="1"/>
        <v>0</v>
      </c>
      <c r="AV37" s="421">
        <f t="shared" si="2"/>
        <v>0</v>
      </c>
      <c r="AW37" s="421">
        <f t="shared" si="3"/>
        <v>995.95</v>
      </c>
      <c r="AX37" s="421">
        <f t="shared" ref="AX37" si="6">O37+AN2427+Y37+AD37+AI37+AN37+AS37</f>
        <v>0</v>
      </c>
      <c r="AY37" s="422">
        <f t="shared" si="3"/>
        <v>0</v>
      </c>
    </row>
    <row r="38" spans="1:51" s="34" customFormat="1" x14ac:dyDescent="0.2">
      <c r="A38" s="412" t="s">
        <v>31</v>
      </c>
      <c r="B38" s="412" t="s">
        <v>135</v>
      </c>
      <c r="C38" s="413"/>
      <c r="D38" s="412"/>
      <c r="E38" s="412" t="s">
        <v>101</v>
      </c>
      <c r="F38" s="412"/>
      <c r="G38" s="413">
        <f t="shared" si="5"/>
        <v>0</v>
      </c>
      <c r="H38" s="412"/>
      <c r="I38" s="412" t="s">
        <v>80</v>
      </c>
      <c r="J38" s="412" t="s">
        <v>227</v>
      </c>
      <c r="K38" s="412" t="s">
        <v>196</v>
      </c>
      <c r="L38" s="420">
        <v>68068</v>
      </c>
      <c r="M38" s="421">
        <v>1080</v>
      </c>
      <c r="N38" s="421">
        <v>444.08</v>
      </c>
      <c r="O38" s="421">
        <v>339.35</v>
      </c>
      <c r="P38" s="422">
        <v>421.77</v>
      </c>
      <c r="Q38" s="420">
        <v>30668</v>
      </c>
      <c r="R38" s="421">
        <v>495</v>
      </c>
      <c r="S38" s="421"/>
      <c r="T38" s="421"/>
      <c r="U38" s="422">
        <v>421.77</v>
      </c>
      <c r="V38" s="413">
        <v>41888</v>
      </c>
      <c r="W38" s="413">
        <v>676</v>
      </c>
      <c r="X38" s="413">
        <v>273.27999999999997</v>
      </c>
      <c r="Y38" s="413">
        <v>208.83</v>
      </c>
      <c r="Z38" s="413">
        <v>421.77</v>
      </c>
      <c r="AA38" s="420">
        <v>50116</v>
      </c>
      <c r="AB38" s="421">
        <v>864</v>
      </c>
      <c r="AC38" s="421">
        <v>326.95999999999998</v>
      </c>
      <c r="AD38" s="421">
        <v>249.85</v>
      </c>
      <c r="AE38" s="422">
        <v>421.77</v>
      </c>
      <c r="AK38" s="423"/>
      <c r="AL38" s="424"/>
      <c r="AM38" s="424"/>
      <c r="AN38" s="424"/>
      <c r="AO38" s="425"/>
      <c r="AU38" s="420">
        <f>L38+V38+AA38+AF38+AL38+AP38</f>
        <v>160072</v>
      </c>
      <c r="AV38" s="421">
        <f>M38+W38+AB38+AG38+AK38+AQ38</f>
        <v>2620</v>
      </c>
      <c r="AW38" s="421">
        <f>N38+X38+AC38+AH38+AM38+AR38</f>
        <v>1044.32</v>
      </c>
      <c r="AX38" s="421">
        <f>O38+Y38+AD38+AI38+AN38+AS38</f>
        <v>798.03000000000009</v>
      </c>
      <c r="AY38" s="422">
        <f>P38+Z38+AE38+AJ38+AO38+AT38</f>
        <v>1265.31</v>
      </c>
    </row>
    <row r="39" spans="1:51" s="34" customFormat="1" x14ac:dyDescent="0.2">
      <c r="A39" s="412" t="s">
        <v>32</v>
      </c>
      <c r="B39" s="412" t="s">
        <v>135</v>
      </c>
      <c r="C39" s="413"/>
      <c r="D39" s="412"/>
      <c r="E39" s="412" t="s">
        <v>101</v>
      </c>
      <c r="F39" s="412"/>
      <c r="G39" s="413">
        <f t="shared" si="5"/>
        <v>0</v>
      </c>
      <c r="H39" s="412"/>
      <c r="I39" s="412" t="s">
        <v>80</v>
      </c>
      <c r="J39" s="412" t="s">
        <v>266</v>
      </c>
      <c r="K39" s="412" t="s">
        <v>197</v>
      </c>
      <c r="L39" s="420">
        <v>249084</v>
      </c>
      <c r="M39" s="421">
        <v>3954</v>
      </c>
      <c r="N39" s="421">
        <v>1625.04</v>
      </c>
      <c r="O39" s="421">
        <v>1241.79</v>
      </c>
      <c r="P39" s="422">
        <v>281.82</v>
      </c>
      <c r="Q39" s="420">
        <v>185504</v>
      </c>
      <c r="R39" s="421">
        <v>3041</v>
      </c>
      <c r="S39" s="421">
        <v>1210.24</v>
      </c>
      <c r="T39" s="421">
        <v>924.82</v>
      </c>
      <c r="U39" s="422">
        <v>281.82</v>
      </c>
      <c r="V39" s="413">
        <v>67320</v>
      </c>
      <c r="W39" s="413">
        <v>1086</v>
      </c>
      <c r="X39" s="413">
        <v>439.2</v>
      </c>
      <c r="Y39" s="413">
        <v>335.62</v>
      </c>
      <c r="Z39" s="413">
        <v>281.82</v>
      </c>
      <c r="AA39" s="420">
        <v>155584</v>
      </c>
      <c r="AB39" s="421">
        <v>2637</v>
      </c>
      <c r="AC39" s="421">
        <v>1015.04</v>
      </c>
      <c r="AD39" s="421">
        <v>775.65</v>
      </c>
      <c r="AE39" s="422">
        <v>281.82</v>
      </c>
      <c r="AK39" s="423"/>
      <c r="AL39" s="424"/>
      <c r="AM39" s="424"/>
      <c r="AN39" s="424"/>
      <c r="AO39" s="425"/>
      <c r="AU39" s="420">
        <f t="shared" ref="AU39:AU48" si="7">L39+V39+AA39+AF39+AL39+AP39</f>
        <v>471988</v>
      </c>
      <c r="AV39" s="421">
        <f t="shared" ref="AV39:AV46" si="8">M39+W39+AB39+AG39+AK39+AQ39</f>
        <v>7677</v>
      </c>
      <c r="AW39" s="421">
        <f t="shared" ref="AW39:AY46" si="9">N39+X39+AC39+AH39+AM39+AR39</f>
        <v>3079.2799999999997</v>
      </c>
      <c r="AX39" s="421">
        <f t="shared" si="9"/>
        <v>2353.06</v>
      </c>
      <c r="AY39" s="422">
        <f t="shared" si="9"/>
        <v>845.46</v>
      </c>
    </row>
    <row r="40" spans="1:51" s="34" customFormat="1" x14ac:dyDescent="0.2">
      <c r="A40" s="412" t="s">
        <v>33</v>
      </c>
      <c r="B40" s="412" t="s">
        <v>135</v>
      </c>
      <c r="C40" s="413"/>
      <c r="D40" s="412"/>
      <c r="E40" s="412" t="s">
        <v>101</v>
      </c>
      <c r="F40" s="412"/>
      <c r="G40" s="413">
        <f t="shared" si="5"/>
        <v>0</v>
      </c>
      <c r="H40" s="412"/>
      <c r="I40" s="412" t="s">
        <v>80</v>
      </c>
      <c r="J40" s="412" t="s">
        <v>267</v>
      </c>
      <c r="K40" s="412" t="s">
        <v>268</v>
      </c>
      <c r="L40" s="420">
        <v>85272</v>
      </c>
      <c r="M40" s="421">
        <v>1354</v>
      </c>
      <c r="N40" s="421">
        <v>556.32000000000005</v>
      </c>
      <c r="O40" s="421">
        <v>425.12</v>
      </c>
      <c r="P40" s="422">
        <v>421.77</v>
      </c>
      <c r="Q40" s="420">
        <v>124168</v>
      </c>
      <c r="R40" s="421">
        <v>2003</v>
      </c>
      <c r="S40" s="421">
        <v>810.08</v>
      </c>
      <c r="T40" s="421">
        <v>619.09</v>
      </c>
      <c r="U40" s="422">
        <v>421.77</v>
      </c>
      <c r="V40" s="413">
        <v>77792</v>
      </c>
      <c r="W40" s="413">
        <v>1255</v>
      </c>
      <c r="X40" s="413">
        <v>507.52</v>
      </c>
      <c r="Y40" s="413">
        <v>387.83</v>
      </c>
      <c r="Z40" s="413">
        <v>421.77</v>
      </c>
      <c r="AA40" s="420">
        <v>83028</v>
      </c>
      <c r="AB40" s="421">
        <v>1432</v>
      </c>
      <c r="AC40" s="421">
        <v>541.67999999999995</v>
      </c>
      <c r="AD40" s="421">
        <v>413.93</v>
      </c>
      <c r="AE40" s="422">
        <v>421.77</v>
      </c>
      <c r="AF40" s="34" t="s">
        <v>433</v>
      </c>
      <c r="AK40" s="423"/>
      <c r="AL40" s="424"/>
      <c r="AM40" s="424"/>
      <c r="AN40" s="424"/>
      <c r="AO40" s="425"/>
      <c r="AU40" s="420" t="e">
        <f t="shared" si="7"/>
        <v>#VALUE!</v>
      </c>
      <c r="AV40" s="421">
        <f t="shared" si="8"/>
        <v>4041</v>
      </c>
      <c r="AW40" s="421">
        <f t="shared" si="9"/>
        <v>1605.52</v>
      </c>
      <c r="AX40" s="421">
        <f t="shared" si="9"/>
        <v>1226.8800000000001</v>
      </c>
      <c r="AY40" s="422">
        <f t="shared" si="9"/>
        <v>1265.31</v>
      </c>
    </row>
    <row r="41" spans="1:51" s="34" customFormat="1" x14ac:dyDescent="0.2">
      <c r="A41" s="412" t="s">
        <v>34</v>
      </c>
      <c r="B41" s="412" t="s">
        <v>135</v>
      </c>
      <c r="C41" s="413"/>
      <c r="D41" s="412"/>
      <c r="E41" s="412" t="s">
        <v>101</v>
      </c>
      <c r="F41" s="412"/>
      <c r="G41" s="413">
        <f t="shared" si="5"/>
        <v>0</v>
      </c>
      <c r="H41" s="412"/>
      <c r="I41" s="412" t="s">
        <v>80</v>
      </c>
      <c r="J41" s="412" t="s">
        <v>316</v>
      </c>
      <c r="K41" s="412" t="s">
        <v>192</v>
      </c>
      <c r="L41" s="420">
        <v>5236</v>
      </c>
      <c r="M41" s="421">
        <v>83</v>
      </c>
      <c r="N41" s="421">
        <v>34.159999999999997</v>
      </c>
      <c r="O41" s="421">
        <v>26.1</v>
      </c>
      <c r="P41" s="422">
        <v>281.82</v>
      </c>
      <c r="Q41" s="420">
        <v>8228</v>
      </c>
      <c r="R41" s="421">
        <v>133</v>
      </c>
      <c r="S41" s="421">
        <v>53.68</v>
      </c>
      <c r="T41" s="421">
        <v>41.02</v>
      </c>
      <c r="U41" s="422">
        <v>281.82</v>
      </c>
      <c r="V41" s="413">
        <v>5984</v>
      </c>
      <c r="W41" s="413">
        <v>97</v>
      </c>
      <c r="X41" s="413">
        <v>39.04</v>
      </c>
      <c r="Y41" s="413">
        <v>29.83</v>
      </c>
      <c r="Z41" s="413">
        <v>281.82</v>
      </c>
      <c r="AA41" s="420">
        <v>8978</v>
      </c>
      <c r="AB41" s="421">
        <v>155</v>
      </c>
      <c r="AC41" s="421">
        <v>58.56</v>
      </c>
      <c r="AD41" s="421">
        <v>44.75</v>
      </c>
      <c r="AE41" s="422">
        <v>281.82</v>
      </c>
      <c r="AK41" s="423"/>
      <c r="AL41" s="424"/>
      <c r="AM41" s="424"/>
      <c r="AN41" s="424"/>
      <c r="AO41" s="425"/>
      <c r="AU41" s="420">
        <f t="shared" si="7"/>
        <v>20198</v>
      </c>
      <c r="AV41" s="421">
        <f t="shared" si="8"/>
        <v>335</v>
      </c>
      <c r="AW41" s="421">
        <f t="shared" si="9"/>
        <v>131.76</v>
      </c>
      <c r="AX41" s="421">
        <f t="shared" si="9"/>
        <v>100.68</v>
      </c>
      <c r="AY41" s="422">
        <f t="shared" si="9"/>
        <v>845.46</v>
      </c>
    </row>
    <row r="42" spans="1:51" s="34" customFormat="1" ht="12.6" customHeight="1" x14ac:dyDescent="0.2">
      <c r="A42" s="412" t="s">
        <v>35</v>
      </c>
      <c r="B42" s="412" t="s">
        <v>135</v>
      </c>
      <c r="C42" s="413"/>
      <c r="D42" s="412"/>
      <c r="E42" s="412" t="s">
        <v>101</v>
      </c>
      <c r="F42" s="412"/>
      <c r="G42" s="413">
        <f t="shared" si="5"/>
        <v>0</v>
      </c>
      <c r="H42" s="412"/>
      <c r="I42" s="412" t="s">
        <v>80</v>
      </c>
      <c r="J42" s="412" t="s">
        <v>269</v>
      </c>
      <c r="K42" s="412" t="s">
        <v>198</v>
      </c>
      <c r="L42" s="420">
        <v>62832</v>
      </c>
      <c r="M42" s="421">
        <v>997</v>
      </c>
      <c r="N42" s="421">
        <v>409.92</v>
      </c>
      <c r="O42" s="421">
        <v>313.24</v>
      </c>
      <c r="P42" s="422">
        <v>281.82</v>
      </c>
      <c r="Q42" s="420">
        <v>62832</v>
      </c>
      <c r="R42" s="421">
        <v>997</v>
      </c>
      <c r="S42" s="421">
        <v>409.92</v>
      </c>
      <c r="T42" s="421">
        <v>313.24</v>
      </c>
      <c r="U42" s="422">
        <v>281.82</v>
      </c>
      <c r="V42" s="413"/>
      <c r="W42" s="413"/>
      <c r="X42" s="413"/>
      <c r="Y42" s="413"/>
      <c r="Z42" s="413"/>
      <c r="AA42" s="420">
        <v>48620</v>
      </c>
      <c r="AB42" s="421">
        <v>838</v>
      </c>
      <c r="AC42" s="421">
        <v>317.2</v>
      </c>
      <c r="AD42" s="421">
        <v>242.39</v>
      </c>
      <c r="AE42" s="422">
        <v>281.82</v>
      </c>
      <c r="AK42" s="423"/>
      <c r="AL42" s="424"/>
      <c r="AM42" s="424"/>
      <c r="AN42" s="424"/>
      <c r="AO42" s="425"/>
      <c r="AU42" s="420">
        <f t="shared" si="7"/>
        <v>111452</v>
      </c>
      <c r="AV42" s="421">
        <f t="shared" si="8"/>
        <v>1835</v>
      </c>
      <c r="AW42" s="421">
        <f t="shared" si="9"/>
        <v>727.12</v>
      </c>
      <c r="AX42" s="421">
        <f t="shared" si="9"/>
        <v>555.63</v>
      </c>
      <c r="AY42" s="422">
        <f t="shared" si="9"/>
        <v>563.64</v>
      </c>
    </row>
    <row r="43" spans="1:51" s="34" customFormat="1" x14ac:dyDescent="0.2">
      <c r="A43" s="412" t="s">
        <v>36</v>
      </c>
      <c r="B43" s="412" t="s">
        <v>135</v>
      </c>
      <c r="C43" s="413"/>
      <c r="D43" s="412"/>
      <c r="E43" s="412" t="s">
        <v>101</v>
      </c>
      <c r="F43" s="412"/>
      <c r="G43" s="413">
        <f t="shared" si="5"/>
        <v>0</v>
      </c>
      <c r="H43" s="412"/>
      <c r="I43" s="412" t="s">
        <v>80</v>
      </c>
      <c r="J43" s="412" t="s">
        <v>270</v>
      </c>
      <c r="K43" s="412" t="s">
        <v>199</v>
      </c>
      <c r="L43" s="420">
        <v>312664</v>
      </c>
      <c r="M43" s="421">
        <v>4963</v>
      </c>
      <c r="N43" s="421">
        <v>2039.84</v>
      </c>
      <c r="O43" s="421">
        <v>1558.76</v>
      </c>
      <c r="P43" s="422">
        <v>563.67999999999995</v>
      </c>
      <c r="Q43" s="420">
        <v>306680</v>
      </c>
      <c r="R43" s="421">
        <v>4946</v>
      </c>
      <c r="S43" s="421">
        <v>2000.8</v>
      </c>
      <c r="T43" s="421">
        <v>1528.93</v>
      </c>
      <c r="U43" s="422">
        <v>563.67999999999995</v>
      </c>
      <c r="V43" s="413">
        <v>291720</v>
      </c>
      <c r="W43" s="413">
        <v>4705</v>
      </c>
      <c r="X43" s="413">
        <v>1903.2</v>
      </c>
      <c r="Y43" s="413">
        <v>1454.35</v>
      </c>
      <c r="Z43" s="413">
        <v>3921.23</v>
      </c>
      <c r="AA43" s="420">
        <v>280500</v>
      </c>
      <c r="AB43" s="421">
        <v>4836</v>
      </c>
      <c r="AC43" s="421">
        <v>1830</v>
      </c>
      <c r="AD43" s="421">
        <v>1398.41</v>
      </c>
      <c r="AE43" s="422">
        <v>563.67999999999995</v>
      </c>
      <c r="AK43" s="423"/>
      <c r="AL43" s="424"/>
      <c r="AM43" s="424"/>
      <c r="AN43" s="424"/>
      <c r="AO43" s="425"/>
      <c r="AU43" s="420">
        <f t="shared" si="7"/>
        <v>884884</v>
      </c>
      <c r="AV43" s="421">
        <f t="shared" si="8"/>
        <v>14504</v>
      </c>
      <c r="AW43" s="421">
        <f t="shared" si="9"/>
        <v>5773.04</v>
      </c>
      <c r="AX43" s="421">
        <f t="shared" si="9"/>
        <v>4411.5199999999995</v>
      </c>
      <c r="AY43" s="422">
        <f t="shared" si="9"/>
        <v>5048.59</v>
      </c>
    </row>
    <row r="44" spans="1:51" s="34" customFormat="1" x14ac:dyDescent="0.2">
      <c r="A44" s="412" t="s">
        <v>2</v>
      </c>
      <c r="B44" s="412" t="s">
        <v>135</v>
      </c>
      <c r="C44" s="413"/>
      <c r="D44" s="412"/>
      <c r="E44" s="412" t="s">
        <v>101</v>
      </c>
      <c r="F44" s="412"/>
      <c r="G44" s="413">
        <f t="shared" si="5"/>
        <v>0</v>
      </c>
      <c r="H44" s="412"/>
      <c r="I44" s="412" t="s">
        <v>80</v>
      </c>
      <c r="J44" s="412" t="s">
        <v>227</v>
      </c>
      <c r="K44" s="412" t="s">
        <v>216</v>
      </c>
      <c r="L44" s="420">
        <v>0</v>
      </c>
      <c r="M44" s="421">
        <v>0</v>
      </c>
      <c r="N44" s="421">
        <v>217.44</v>
      </c>
      <c r="O44" s="421"/>
      <c r="P44" s="422"/>
      <c r="Q44" s="420">
        <v>0</v>
      </c>
      <c r="R44" s="421">
        <v>0</v>
      </c>
      <c r="S44" s="421">
        <v>217.44</v>
      </c>
      <c r="T44" s="421"/>
      <c r="U44" s="422"/>
      <c r="V44" s="413"/>
      <c r="W44" s="413"/>
      <c r="X44" s="413">
        <v>217.44</v>
      </c>
      <c r="Y44" s="413"/>
      <c r="Z44" s="413"/>
      <c r="AA44" s="420">
        <v>0</v>
      </c>
      <c r="AB44" s="421">
        <v>0</v>
      </c>
      <c r="AC44" s="421">
        <v>217.44</v>
      </c>
      <c r="AD44" s="421"/>
      <c r="AE44" s="422"/>
      <c r="AK44" s="423"/>
      <c r="AL44" s="424"/>
      <c r="AM44" s="424"/>
      <c r="AN44" s="424"/>
      <c r="AO44" s="425"/>
      <c r="AU44" s="420">
        <f t="shared" si="7"/>
        <v>0</v>
      </c>
      <c r="AV44" s="421">
        <f t="shared" si="8"/>
        <v>0</v>
      </c>
      <c r="AW44" s="421">
        <f t="shared" si="9"/>
        <v>652.31999999999994</v>
      </c>
      <c r="AX44" s="421">
        <f t="shared" si="9"/>
        <v>0</v>
      </c>
      <c r="AY44" s="422">
        <f t="shared" si="9"/>
        <v>0</v>
      </c>
    </row>
    <row r="45" spans="1:51" s="34" customFormat="1" x14ac:dyDescent="0.2">
      <c r="A45" s="412" t="s">
        <v>37</v>
      </c>
      <c r="B45" s="412" t="s">
        <v>135</v>
      </c>
      <c r="C45" s="413"/>
      <c r="D45" s="412"/>
      <c r="E45" s="412" t="s">
        <v>101</v>
      </c>
      <c r="F45" s="412"/>
      <c r="G45" s="413">
        <f t="shared" si="5"/>
        <v>0</v>
      </c>
      <c r="H45" s="412"/>
      <c r="I45" s="412" t="s">
        <v>80</v>
      </c>
      <c r="J45" s="412" t="s">
        <v>271</v>
      </c>
      <c r="K45" s="412" t="s">
        <v>200</v>
      </c>
      <c r="L45" s="420">
        <v>2992</v>
      </c>
      <c r="M45" s="421">
        <v>47</v>
      </c>
      <c r="N45" s="421">
        <v>19.52</v>
      </c>
      <c r="O45" s="421">
        <v>14.92</v>
      </c>
      <c r="P45" s="422">
        <v>281.82</v>
      </c>
      <c r="Q45" s="420">
        <v>11968</v>
      </c>
      <c r="R45" s="421">
        <v>190</v>
      </c>
      <c r="S45" s="421">
        <v>78.08</v>
      </c>
      <c r="T45" s="421">
        <v>59.67</v>
      </c>
      <c r="U45" s="422">
        <v>281.82</v>
      </c>
      <c r="V45" s="413">
        <v>9724</v>
      </c>
      <c r="W45" s="413">
        <v>157</v>
      </c>
      <c r="X45" s="413">
        <v>63.44</v>
      </c>
      <c r="Y45" s="413">
        <v>48.48</v>
      </c>
      <c r="Z45" s="413">
        <v>281.82</v>
      </c>
      <c r="AA45" s="420">
        <v>13464</v>
      </c>
      <c r="AB45" s="421">
        <v>232</v>
      </c>
      <c r="AC45" s="421">
        <v>87.84</v>
      </c>
      <c r="AD45" s="421">
        <v>67.12</v>
      </c>
      <c r="AE45" s="422">
        <v>281.82</v>
      </c>
      <c r="AK45" s="423"/>
      <c r="AL45" s="424"/>
      <c r="AM45" s="424"/>
      <c r="AN45" s="424"/>
      <c r="AO45" s="425"/>
      <c r="AU45" s="420">
        <f t="shared" si="7"/>
        <v>26180</v>
      </c>
      <c r="AV45" s="421">
        <f t="shared" si="8"/>
        <v>436</v>
      </c>
      <c r="AW45" s="421">
        <f t="shared" si="9"/>
        <v>170.8</v>
      </c>
      <c r="AX45" s="421">
        <f t="shared" si="9"/>
        <v>130.52000000000001</v>
      </c>
      <c r="AY45" s="422">
        <f t="shared" si="9"/>
        <v>845.46</v>
      </c>
    </row>
    <row r="46" spans="1:51" s="34" customFormat="1" x14ac:dyDescent="0.2">
      <c r="A46" s="412" t="s">
        <v>107</v>
      </c>
      <c r="B46" s="412" t="s">
        <v>135</v>
      </c>
      <c r="C46" s="413"/>
      <c r="D46" s="412"/>
      <c r="E46" s="412" t="s">
        <v>101</v>
      </c>
      <c r="F46" s="412"/>
      <c r="G46" s="413">
        <f t="shared" si="5"/>
        <v>0</v>
      </c>
      <c r="H46" s="412"/>
      <c r="I46" s="412" t="s">
        <v>80</v>
      </c>
      <c r="J46" s="412" t="s">
        <v>227</v>
      </c>
      <c r="K46" s="412" t="s">
        <v>201</v>
      </c>
      <c r="L46" s="420">
        <v>0</v>
      </c>
      <c r="M46" s="421">
        <v>0</v>
      </c>
      <c r="N46" s="421">
        <v>420.85</v>
      </c>
      <c r="O46" s="421"/>
      <c r="P46" s="422"/>
      <c r="Q46" s="420">
        <v>0</v>
      </c>
      <c r="R46" s="421">
        <v>0</v>
      </c>
      <c r="S46" s="421">
        <v>420.85</v>
      </c>
      <c r="T46" s="421"/>
      <c r="U46" s="422"/>
      <c r="V46" s="413">
        <v>420.85</v>
      </c>
      <c r="W46" s="413"/>
      <c r="X46" s="413"/>
      <c r="Y46" s="413"/>
      <c r="Z46" s="413"/>
      <c r="AA46" s="420">
        <v>0</v>
      </c>
      <c r="AB46" s="421">
        <v>0</v>
      </c>
      <c r="AC46" s="421">
        <v>420.85</v>
      </c>
      <c r="AD46" s="421">
        <v>0</v>
      </c>
      <c r="AE46" s="422">
        <v>0</v>
      </c>
      <c r="AK46" s="423"/>
      <c r="AL46" s="424"/>
      <c r="AM46" s="424"/>
      <c r="AN46" s="424"/>
      <c r="AO46" s="425"/>
      <c r="AU46" s="420">
        <f t="shared" si="7"/>
        <v>420.85</v>
      </c>
      <c r="AV46" s="421">
        <f t="shared" si="8"/>
        <v>0</v>
      </c>
      <c r="AW46" s="421">
        <f t="shared" si="9"/>
        <v>841.7</v>
      </c>
      <c r="AX46" s="421">
        <f t="shared" si="9"/>
        <v>0</v>
      </c>
      <c r="AY46" s="422">
        <f t="shared" si="9"/>
        <v>0</v>
      </c>
    </row>
    <row r="47" spans="1:51" s="34" customFormat="1" x14ac:dyDescent="0.2">
      <c r="A47" s="412" t="s">
        <v>129</v>
      </c>
      <c r="B47" s="412" t="s">
        <v>135</v>
      </c>
      <c r="C47" s="413"/>
      <c r="D47" s="412"/>
      <c r="E47" s="412" t="s">
        <v>112</v>
      </c>
      <c r="F47" s="412"/>
      <c r="G47" s="413">
        <f t="shared" si="5"/>
        <v>0</v>
      </c>
      <c r="H47" s="412"/>
      <c r="I47" s="412" t="s">
        <v>117</v>
      </c>
      <c r="J47" s="412" t="s">
        <v>221</v>
      </c>
      <c r="K47" s="412" t="s">
        <v>190</v>
      </c>
      <c r="L47" s="420">
        <v>0</v>
      </c>
      <c r="M47" s="421">
        <v>0</v>
      </c>
      <c r="N47" s="421">
        <v>149.63999999999999</v>
      </c>
      <c r="O47" s="421"/>
      <c r="P47" s="422"/>
      <c r="Q47" s="420">
        <v>0</v>
      </c>
      <c r="R47" s="421">
        <v>0</v>
      </c>
      <c r="S47" s="421">
        <v>149.63999999999999</v>
      </c>
      <c r="T47" s="421"/>
      <c r="U47" s="422"/>
      <c r="V47" s="413">
        <v>0</v>
      </c>
      <c r="W47" s="413">
        <v>0</v>
      </c>
      <c r="X47" s="413">
        <v>149.63999999999999</v>
      </c>
      <c r="Y47" s="413"/>
      <c r="Z47" s="413"/>
      <c r="AA47" s="420">
        <v>0</v>
      </c>
      <c r="AB47" s="421">
        <v>0</v>
      </c>
      <c r="AC47" s="421">
        <v>149.63999999999999</v>
      </c>
      <c r="AD47" s="421">
        <v>0</v>
      </c>
      <c r="AE47" s="422">
        <v>0</v>
      </c>
      <c r="AK47" s="423"/>
      <c r="AL47" s="424"/>
      <c r="AM47" s="424"/>
      <c r="AN47" s="424"/>
      <c r="AO47" s="425"/>
      <c r="AU47" s="420">
        <f t="shared" si="7"/>
        <v>0</v>
      </c>
      <c r="AV47" s="421">
        <f t="shared" ref="AV47:AV88" si="10">M47+R47+W47+AB47+AG47+AK47+AQ47</f>
        <v>0</v>
      </c>
      <c r="AW47" s="421">
        <f t="shared" si="3"/>
        <v>598.55999999999995</v>
      </c>
      <c r="AX47" s="421">
        <f>O47+AN2437+Y47+AD47+AI47+AN47+AS47</f>
        <v>0</v>
      </c>
      <c r="AY47" s="422">
        <f t="shared" si="3"/>
        <v>0</v>
      </c>
    </row>
    <row r="48" spans="1:51" s="34" customFormat="1" x14ac:dyDescent="0.2">
      <c r="A48" s="412" t="s">
        <v>107</v>
      </c>
      <c r="B48" s="412" t="s">
        <v>135</v>
      </c>
      <c r="C48" s="413"/>
      <c r="D48" s="412"/>
      <c r="E48" s="412" t="s">
        <v>112</v>
      </c>
      <c r="F48" s="412"/>
      <c r="G48" s="413">
        <f t="shared" si="5"/>
        <v>0</v>
      </c>
      <c r="H48" s="412"/>
      <c r="I48" s="412" t="s">
        <v>80</v>
      </c>
      <c r="J48" s="412" t="s">
        <v>396</v>
      </c>
      <c r="K48" s="412" t="s">
        <v>397</v>
      </c>
      <c r="L48" s="420"/>
      <c r="M48" s="421"/>
      <c r="N48" s="421"/>
      <c r="O48" s="421"/>
      <c r="P48" s="422"/>
      <c r="Q48" s="420"/>
      <c r="R48" s="421"/>
      <c r="S48" s="421"/>
      <c r="T48" s="421"/>
      <c r="U48" s="422"/>
      <c r="V48" s="413">
        <v>0</v>
      </c>
      <c r="W48" s="413">
        <v>0</v>
      </c>
      <c r="X48" s="413">
        <v>420.85</v>
      </c>
      <c r="Y48" s="413"/>
      <c r="Z48" s="413"/>
      <c r="AA48" s="420">
        <v>0</v>
      </c>
      <c r="AB48" s="421">
        <v>0</v>
      </c>
      <c r="AC48" s="421">
        <v>420.85</v>
      </c>
      <c r="AD48" s="421">
        <v>0</v>
      </c>
      <c r="AE48" s="422">
        <v>0</v>
      </c>
      <c r="AK48" s="423"/>
      <c r="AL48" s="424"/>
      <c r="AM48" s="424"/>
      <c r="AN48" s="424"/>
      <c r="AO48" s="425"/>
      <c r="AU48" s="420">
        <f t="shared" si="7"/>
        <v>0</v>
      </c>
      <c r="AV48" s="421">
        <f t="shared" si="10"/>
        <v>0</v>
      </c>
      <c r="AW48" s="421">
        <f t="shared" si="3"/>
        <v>841.7</v>
      </c>
      <c r="AX48" s="421">
        <f>O48+AN2438+Y48+AD48+AI48+AN48+AS48</f>
        <v>0</v>
      </c>
      <c r="AY48" s="422">
        <f t="shared" si="3"/>
        <v>0</v>
      </c>
    </row>
    <row r="49" spans="1:51" s="34" customFormat="1" x14ac:dyDescent="0.2">
      <c r="A49" s="412" t="s">
        <v>128</v>
      </c>
      <c r="B49" s="412" t="s">
        <v>135</v>
      </c>
      <c r="C49" s="413"/>
      <c r="D49" s="412"/>
      <c r="E49" s="412" t="s">
        <v>112</v>
      </c>
      <c r="F49" s="412"/>
      <c r="G49" s="426">
        <f t="shared" si="5"/>
        <v>0</v>
      </c>
      <c r="H49" s="412"/>
      <c r="I49" s="412" t="s">
        <v>82</v>
      </c>
      <c r="J49" s="412" t="s">
        <v>217</v>
      </c>
      <c r="K49" s="412" t="s">
        <v>161</v>
      </c>
      <c r="L49" s="420">
        <v>56848</v>
      </c>
      <c r="M49" s="421">
        <v>76</v>
      </c>
      <c r="N49" s="421">
        <v>370.88</v>
      </c>
      <c r="O49" s="421">
        <v>283.41000000000003</v>
      </c>
      <c r="P49" s="422"/>
      <c r="Q49" s="420">
        <v>109208</v>
      </c>
      <c r="R49" s="421">
        <v>1733</v>
      </c>
      <c r="S49" s="421">
        <v>712.48</v>
      </c>
      <c r="T49" s="421">
        <v>544.45000000000005</v>
      </c>
      <c r="U49" s="422"/>
      <c r="V49" s="413">
        <v>78540</v>
      </c>
      <c r="W49" s="413">
        <v>1331</v>
      </c>
      <c r="X49" s="413">
        <v>512.4</v>
      </c>
      <c r="Y49" s="413">
        <v>391.56</v>
      </c>
      <c r="Z49" s="413"/>
      <c r="AA49" s="420">
        <v>77792</v>
      </c>
      <c r="AB49" s="421">
        <v>1255</v>
      </c>
      <c r="AC49" s="421">
        <v>507.52</v>
      </c>
      <c r="AD49" s="421">
        <v>387.83</v>
      </c>
      <c r="AE49" s="422"/>
      <c r="AK49" s="423"/>
      <c r="AL49" s="424"/>
      <c r="AM49" s="424"/>
      <c r="AN49" s="424"/>
      <c r="AO49" s="425"/>
      <c r="AU49" s="420">
        <f t="shared" ref="AU49:AU88" si="11">L49+Q49+V49+AA49+AF49+AL49+AP49</f>
        <v>322388</v>
      </c>
      <c r="AV49" s="421">
        <f t="shared" si="10"/>
        <v>4395</v>
      </c>
      <c r="AW49" s="421">
        <f t="shared" si="3"/>
        <v>2103.2800000000002</v>
      </c>
      <c r="AX49" s="421">
        <f>O49+AN2439+Y49+AD49+AI49+AN49+AS49</f>
        <v>1062.8</v>
      </c>
      <c r="AY49" s="422">
        <f t="shared" si="3"/>
        <v>0</v>
      </c>
    </row>
    <row r="50" spans="1:51" s="34" customFormat="1" x14ac:dyDescent="0.2">
      <c r="A50" s="412" t="s">
        <v>275</v>
      </c>
      <c r="B50" s="412" t="s">
        <v>135</v>
      </c>
      <c r="C50" s="413"/>
      <c r="D50" s="412"/>
      <c r="E50" s="412" t="s">
        <v>112</v>
      </c>
      <c r="F50" s="412"/>
      <c r="G50" s="426">
        <f t="shared" si="5"/>
        <v>0</v>
      </c>
      <c r="H50" s="412"/>
      <c r="I50" s="412" t="s">
        <v>82</v>
      </c>
      <c r="J50" s="412" t="s">
        <v>217</v>
      </c>
      <c r="K50" s="412" t="s">
        <v>161</v>
      </c>
      <c r="L50" s="420">
        <v>56848</v>
      </c>
      <c r="M50" s="421">
        <v>76</v>
      </c>
      <c r="N50" s="421">
        <v>370.88</v>
      </c>
      <c r="O50" s="421">
        <v>283.41000000000003</v>
      </c>
      <c r="P50" s="422"/>
      <c r="Q50" s="420">
        <v>14212</v>
      </c>
      <c r="R50" s="421">
        <v>226</v>
      </c>
      <c r="S50" s="421">
        <v>92.72</v>
      </c>
      <c r="T50" s="421"/>
      <c r="U50" s="422"/>
      <c r="V50" s="413"/>
      <c r="W50" s="413"/>
      <c r="X50" s="413">
        <v>43.92</v>
      </c>
      <c r="Y50" s="413"/>
      <c r="Z50" s="413"/>
      <c r="AA50" s="420">
        <v>1496</v>
      </c>
      <c r="AB50" s="421">
        <v>24</v>
      </c>
      <c r="AC50" s="421">
        <v>9.76</v>
      </c>
      <c r="AD50" s="421"/>
      <c r="AE50" s="422"/>
      <c r="AK50" s="423"/>
      <c r="AL50" s="424"/>
      <c r="AM50" s="424"/>
      <c r="AN50" s="424"/>
      <c r="AO50" s="425"/>
      <c r="AU50" s="420">
        <f t="shared" si="11"/>
        <v>72556</v>
      </c>
      <c r="AV50" s="421">
        <f t="shared" si="10"/>
        <v>326</v>
      </c>
      <c r="AW50" s="421">
        <f t="shared" si="3"/>
        <v>517.28000000000009</v>
      </c>
      <c r="AX50" s="421">
        <f>O50+AN2440+Y50+AD50+AI50+AN50+AS50</f>
        <v>283.41000000000003</v>
      </c>
      <c r="AY50" s="422">
        <f t="shared" si="3"/>
        <v>0</v>
      </c>
    </row>
    <row r="51" spans="1:51" s="34" customFormat="1" x14ac:dyDescent="0.2">
      <c r="A51" s="412" t="s">
        <v>119</v>
      </c>
      <c r="B51" s="412" t="s">
        <v>135</v>
      </c>
      <c r="C51" s="413"/>
      <c r="D51" s="412"/>
      <c r="E51" s="412" t="s">
        <v>112</v>
      </c>
      <c r="F51" s="412"/>
      <c r="G51" s="413">
        <f t="shared" si="5"/>
        <v>0</v>
      </c>
      <c r="H51" s="412"/>
      <c r="I51" s="412" t="s">
        <v>80</v>
      </c>
      <c r="J51" s="412"/>
      <c r="K51" s="412" t="s">
        <v>162</v>
      </c>
      <c r="L51" s="420">
        <v>23188</v>
      </c>
      <c r="M51" s="421">
        <v>374</v>
      </c>
      <c r="N51" s="421">
        <v>151.28</v>
      </c>
      <c r="O51" s="421"/>
      <c r="P51" s="422"/>
      <c r="Q51" s="420"/>
      <c r="R51" s="421"/>
      <c r="S51" s="421">
        <v>151.28</v>
      </c>
      <c r="T51" s="421"/>
      <c r="U51" s="422"/>
      <c r="V51" s="413"/>
      <c r="W51" s="413"/>
      <c r="X51" s="413">
        <v>102.48</v>
      </c>
      <c r="Y51" s="413"/>
      <c r="Z51" s="413"/>
      <c r="AA51" s="420"/>
      <c r="AB51" s="421"/>
      <c r="AC51" s="421"/>
      <c r="AD51" s="421"/>
      <c r="AE51" s="422"/>
      <c r="AK51" s="423"/>
      <c r="AL51" s="424"/>
      <c r="AM51" s="424"/>
      <c r="AN51" s="424"/>
      <c r="AO51" s="425"/>
      <c r="AU51" s="420">
        <f t="shared" si="11"/>
        <v>23188</v>
      </c>
      <c r="AV51" s="421">
        <f t="shared" si="10"/>
        <v>374</v>
      </c>
      <c r="AW51" s="421">
        <f t="shared" si="3"/>
        <v>405.04</v>
      </c>
      <c r="AX51" s="421">
        <f t="shared" ref="AX51:AX88" si="12">O51+AN2440+Y51+AD51+AI51+AN51+AS51</f>
        <v>0</v>
      </c>
      <c r="AY51" s="422">
        <f t="shared" si="3"/>
        <v>0</v>
      </c>
    </row>
    <row r="52" spans="1:51" s="34" customFormat="1" x14ac:dyDescent="0.2">
      <c r="A52" s="412" t="s">
        <v>123</v>
      </c>
      <c r="B52" s="412" t="s">
        <v>135</v>
      </c>
      <c r="C52" s="413"/>
      <c r="D52" s="412"/>
      <c r="E52" s="412" t="s">
        <v>112</v>
      </c>
      <c r="F52" s="412"/>
      <c r="G52" s="413">
        <f t="shared" si="5"/>
        <v>0</v>
      </c>
      <c r="H52" s="412"/>
      <c r="I52" s="412" t="s">
        <v>80</v>
      </c>
      <c r="J52" s="412" t="s">
        <v>260</v>
      </c>
      <c r="K52" s="412" t="s">
        <v>163</v>
      </c>
      <c r="L52" s="420">
        <v>359788</v>
      </c>
      <c r="M52" s="421">
        <v>481</v>
      </c>
      <c r="N52" s="421">
        <v>2347.2800000000002</v>
      </c>
      <c r="O52" s="421">
        <v>0</v>
      </c>
      <c r="P52" s="422">
        <v>0</v>
      </c>
      <c r="Q52" s="420">
        <v>363528</v>
      </c>
      <c r="R52" s="421">
        <v>5863</v>
      </c>
      <c r="S52" s="421">
        <v>2371.6799999999998</v>
      </c>
      <c r="T52" s="421"/>
      <c r="U52" s="422"/>
      <c r="V52" s="413">
        <v>388212</v>
      </c>
      <c r="W52" s="413">
        <v>6212</v>
      </c>
      <c r="X52" s="413">
        <v>2532.7199999999998</v>
      </c>
      <c r="Y52" s="413"/>
      <c r="Z52" s="413"/>
      <c r="AA52" s="420">
        <v>242352</v>
      </c>
      <c r="AB52" s="421">
        <v>4108</v>
      </c>
      <c r="AC52" s="421">
        <v>1581.12</v>
      </c>
      <c r="AD52" s="421">
        <v>0</v>
      </c>
      <c r="AE52" s="422">
        <v>0</v>
      </c>
      <c r="AK52" s="423"/>
      <c r="AL52" s="424"/>
      <c r="AM52" s="424"/>
      <c r="AN52" s="424"/>
      <c r="AO52" s="425"/>
      <c r="AU52" s="420">
        <f t="shared" si="11"/>
        <v>1353880</v>
      </c>
      <c r="AV52" s="421">
        <f t="shared" si="10"/>
        <v>16664</v>
      </c>
      <c r="AW52" s="421">
        <f t="shared" si="3"/>
        <v>8832.7999999999993</v>
      </c>
      <c r="AX52" s="421">
        <f t="shared" si="12"/>
        <v>0</v>
      </c>
      <c r="AY52" s="422">
        <f>P52+U52+Z52+AE52+AJ52+AO52+AT52</f>
        <v>0</v>
      </c>
    </row>
    <row r="53" spans="1:51" s="34" customFormat="1" x14ac:dyDescent="0.2">
      <c r="A53" s="412" t="s">
        <v>125</v>
      </c>
      <c r="B53" s="412" t="s">
        <v>135</v>
      </c>
      <c r="C53" s="413"/>
      <c r="D53" s="412"/>
      <c r="E53" s="412" t="s">
        <v>112</v>
      </c>
      <c r="F53" s="412"/>
      <c r="G53" s="413">
        <f t="shared" si="5"/>
        <v>0</v>
      </c>
      <c r="H53" s="412"/>
      <c r="I53" s="412" t="s">
        <v>80</v>
      </c>
      <c r="J53" s="412" t="s">
        <v>218</v>
      </c>
      <c r="K53" s="412" t="s">
        <v>164</v>
      </c>
      <c r="L53" s="420">
        <v>2992</v>
      </c>
      <c r="M53" s="421">
        <v>4</v>
      </c>
      <c r="N53" s="421">
        <v>19.52</v>
      </c>
      <c r="O53" s="421">
        <v>14.92</v>
      </c>
      <c r="P53" s="422">
        <v>0</v>
      </c>
      <c r="Q53" s="420">
        <v>9724</v>
      </c>
      <c r="R53" s="421">
        <v>157</v>
      </c>
      <c r="S53" s="421">
        <v>63.44</v>
      </c>
      <c r="T53" s="421">
        <v>48.48</v>
      </c>
      <c r="U53" s="422"/>
      <c r="V53" s="413">
        <v>6732</v>
      </c>
      <c r="W53" s="413">
        <v>109</v>
      </c>
      <c r="X53" s="413">
        <v>43.92</v>
      </c>
      <c r="Y53" s="413">
        <v>33.56</v>
      </c>
      <c r="Z53" s="413"/>
      <c r="AA53" s="420">
        <v>5984</v>
      </c>
      <c r="AB53" s="421">
        <v>101</v>
      </c>
      <c r="AC53" s="421">
        <v>39.04</v>
      </c>
      <c r="AD53" s="421">
        <v>29.83</v>
      </c>
      <c r="AE53" s="422">
        <v>0</v>
      </c>
      <c r="AK53" s="423"/>
      <c r="AL53" s="424"/>
      <c r="AM53" s="424"/>
      <c r="AN53" s="424"/>
      <c r="AO53" s="425"/>
      <c r="AU53" s="420">
        <f t="shared" si="11"/>
        <v>25432</v>
      </c>
      <c r="AV53" s="421">
        <f t="shared" si="10"/>
        <v>371</v>
      </c>
      <c r="AW53" s="421">
        <f t="shared" si="3"/>
        <v>165.92</v>
      </c>
      <c r="AX53" s="421">
        <f t="shared" si="12"/>
        <v>78.31</v>
      </c>
      <c r="AY53" s="422">
        <f t="shared" si="3"/>
        <v>0</v>
      </c>
    </row>
    <row r="54" spans="1:51" s="34" customFormat="1" x14ac:dyDescent="0.2">
      <c r="A54" s="412" t="s">
        <v>124</v>
      </c>
      <c r="B54" s="412" t="s">
        <v>135</v>
      </c>
      <c r="C54" s="413"/>
      <c r="D54" s="412"/>
      <c r="E54" s="412" t="s">
        <v>112</v>
      </c>
      <c r="F54" s="412"/>
      <c r="G54" s="413">
        <f t="shared" si="5"/>
        <v>0</v>
      </c>
      <c r="H54" s="412"/>
      <c r="I54" s="412" t="s">
        <v>80</v>
      </c>
      <c r="J54" s="412" t="s">
        <v>261</v>
      </c>
      <c r="K54" s="412" t="s">
        <v>165</v>
      </c>
      <c r="L54" s="420">
        <v>41888</v>
      </c>
      <c r="M54" s="421">
        <v>56</v>
      </c>
      <c r="N54" s="421">
        <v>273.27999999999997</v>
      </c>
      <c r="O54" s="421">
        <v>208.83</v>
      </c>
      <c r="P54" s="422"/>
      <c r="Q54" s="420">
        <v>62832</v>
      </c>
      <c r="R54" s="421">
        <v>997</v>
      </c>
      <c r="S54" s="421">
        <v>409.92</v>
      </c>
      <c r="T54" s="421">
        <v>313.24</v>
      </c>
      <c r="U54" s="422"/>
      <c r="V54" s="413">
        <v>62832</v>
      </c>
      <c r="W54" s="413">
        <v>1013</v>
      </c>
      <c r="X54" s="413">
        <v>409.92</v>
      </c>
      <c r="Y54" s="413">
        <v>313.24</v>
      </c>
      <c r="Z54" s="413"/>
      <c r="AA54" s="420">
        <v>24684</v>
      </c>
      <c r="AB54" s="421">
        <v>418</v>
      </c>
      <c r="AC54" s="421">
        <v>161.04</v>
      </c>
      <c r="AD54" s="421">
        <v>123.06</v>
      </c>
      <c r="AE54" s="422">
        <v>0</v>
      </c>
      <c r="AK54" s="423"/>
      <c r="AL54" s="424"/>
      <c r="AM54" s="424"/>
      <c r="AN54" s="424"/>
      <c r="AO54" s="425"/>
      <c r="AU54" s="420">
        <f t="shared" si="11"/>
        <v>192236</v>
      </c>
      <c r="AV54" s="421">
        <f t="shared" si="10"/>
        <v>2484</v>
      </c>
      <c r="AW54" s="421">
        <f t="shared" si="3"/>
        <v>1254.1600000000001</v>
      </c>
      <c r="AX54" s="421">
        <f t="shared" si="12"/>
        <v>645.13000000000011</v>
      </c>
      <c r="AY54" s="422">
        <f t="shared" si="3"/>
        <v>0</v>
      </c>
    </row>
    <row r="55" spans="1:51" s="34" customFormat="1" x14ac:dyDescent="0.2">
      <c r="A55" s="412" t="s">
        <v>118</v>
      </c>
      <c r="B55" s="412" t="s">
        <v>135</v>
      </c>
      <c r="C55" s="413"/>
      <c r="D55" s="412"/>
      <c r="E55" s="412" t="s">
        <v>112</v>
      </c>
      <c r="F55" s="412"/>
      <c r="G55" s="413">
        <f t="shared" si="5"/>
        <v>0</v>
      </c>
      <c r="H55" s="412"/>
      <c r="I55" s="412" t="s">
        <v>80</v>
      </c>
      <c r="J55" s="412" t="s">
        <v>262</v>
      </c>
      <c r="K55" s="412" t="s">
        <v>206</v>
      </c>
      <c r="L55" s="420">
        <v>0</v>
      </c>
      <c r="M55" s="421">
        <v>0</v>
      </c>
      <c r="N55" s="421">
        <v>217.44</v>
      </c>
      <c r="O55" s="421"/>
      <c r="P55" s="422"/>
      <c r="Q55" s="420">
        <v>0</v>
      </c>
      <c r="R55" s="421">
        <v>0</v>
      </c>
      <c r="S55" s="421">
        <v>217.44</v>
      </c>
      <c r="T55" s="421"/>
      <c r="U55" s="422"/>
      <c r="V55" s="413"/>
      <c r="W55" s="413"/>
      <c r="X55" s="413">
        <v>217.44</v>
      </c>
      <c r="Y55" s="413"/>
      <c r="Z55" s="413"/>
      <c r="AA55" s="420">
        <v>0</v>
      </c>
      <c r="AB55" s="421">
        <v>0</v>
      </c>
      <c r="AC55" s="421">
        <v>217.44</v>
      </c>
      <c r="AD55" s="421">
        <v>0</v>
      </c>
      <c r="AE55" s="422">
        <v>0</v>
      </c>
      <c r="AK55" s="423"/>
      <c r="AL55" s="424"/>
      <c r="AM55" s="424"/>
      <c r="AN55" s="424"/>
      <c r="AO55" s="425"/>
      <c r="AU55" s="420">
        <f t="shared" si="11"/>
        <v>0</v>
      </c>
      <c r="AV55" s="421">
        <f t="shared" si="10"/>
        <v>0</v>
      </c>
      <c r="AW55" s="421">
        <f t="shared" si="3"/>
        <v>869.76</v>
      </c>
      <c r="AX55" s="421">
        <f t="shared" si="12"/>
        <v>0</v>
      </c>
      <c r="AY55" s="422">
        <f t="shared" si="3"/>
        <v>0</v>
      </c>
    </row>
    <row r="56" spans="1:51" s="34" customFormat="1" x14ac:dyDescent="0.2">
      <c r="A56" s="412" t="s">
        <v>120</v>
      </c>
      <c r="B56" s="412" t="s">
        <v>135</v>
      </c>
      <c r="C56" s="413"/>
      <c r="D56" s="412"/>
      <c r="E56" s="412" t="s">
        <v>111</v>
      </c>
      <c r="F56" s="412"/>
      <c r="G56" s="426">
        <f t="shared" si="5"/>
        <v>0</v>
      </c>
      <c r="H56" s="412"/>
      <c r="I56" s="412" t="s">
        <v>121</v>
      </c>
      <c r="J56" s="412" t="s">
        <v>263</v>
      </c>
      <c r="K56" s="412" t="s">
        <v>166</v>
      </c>
      <c r="L56" s="420">
        <v>0</v>
      </c>
      <c r="M56" s="421">
        <v>0</v>
      </c>
      <c r="N56" s="421">
        <v>420.85</v>
      </c>
      <c r="O56" s="421"/>
      <c r="P56" s="422"/>
      <c r="Q56" s="420">
        <v>0</v>
      </c>
      <c r="R56" s="421">
        <v>0</v>
      </c>
      <c r="S56" s="421">
        <v>420.85</v>
      </c>
      <c r="T56" s="421"/>
      <c r="U56" s="422"/>
      <c r="V56" s="413"/>
      <c r="W56" s="413"/>
      <c r="X56" s="413">
        <v>420.85</v>
      </c>
      <c r="Y56" s="413"/>
      <c r="Z56" s="413"/>
      <c r="AA56" s="420">
        <v>0</v>
      </c>
      <c r="AB56" s="421">
        <v>0</v>
      </c>
      <c r="AC56" s="421">
        <v>420.85</v>
      </c>
      <c r="AD56" s="421">
        <v>0</v>
      </c>
      <c r="AE56" s="422">
        <v>0</v>
      </c>
      <c r="AK56" s="423"/>
      <c r="AL56" s="424"/>
      <c r="AM56" s="424"/>
      <c r="AN56" s="424"/>
      <c r="AO56" s="425"/>
      <c r="AU56" s="420">
        <f t="shared" si="11"/>
        <v>0</v>
      </c>
      <c r="AV56" s="421">
        <f t="shared" si="10"/>
        <v>0</v>
      </c>
      <c r="AW56" s="421">
        <f t="shared" si="3"/>
        <v>1683.4</v>
      </c>
      <c r="AX56" s="421">
        <f t="shared" si="12"/>
        <v>0</v>
      </c>
      <c r="AY56" s="422">
        <f t="shared" si="3"/>
        <v>0</v>
      </c>
    </row>
    <row r="57" spans="1:51" s="34" customFormat="1" x14ac:dyDescent="0.2">
      <c r="A57" s="412" t="s">
        <v>122</v>
      </c>
      <c r="B57" s="412" t="s">
        <v>135</v>
      </c>
      <c r="C57" s="413"/>
      <c r="D57" s="412"/>
      <c r="E57" s="412" t="s">
        <v>111</v>
      </c>
      <c r="F57" s="412"/>
      <c r="G57" s="413">
        <f t="shared" si="5"/>
        <v>0</v>
      </c>
      <c r="H57" s="412"/>
      <c r="I57" s="412" t="s">
        <v>121</v>
      </c>
      <c r="J57" s="412"/>
      <c r="K57" s="412"/>
      <c r="L57" s="420"/>
      <c r="M57" s="421"/>
      <c r="N57" s="421"/>
      <c r="O57" s="421"/>
      <c r="P57" s="422"/>
      <c r="Q57" s="420"/>
      <c r="R57" s="421"/>
      <c r="S57" s="421"/>
      <c r="T57" s="421"/>
      <c r="U57" s="422"/>
      <c r="V57" s="413"/>
      <c r="W57" s="413"/>
      <c r="X57" s="413"/>
      <c r="Y57" s="413"/>
      <c r="Z57" s="413"/>
      <c r="AA57" s="420"/>
      <c r="AB57" s="421"/>
      <c r="AC57" s="421"/>
      <c r="AD57" s="421"/>
      <c r="AE57" s="422"/>
      <c r="AK57" s="423"/>
      <c r="AL57" s="424"/>
      <c r="AM57" s="424"/>
      <c r="AN57" s="424"/>
      <c r="AO57" s="425"/>
      <c r="AU57" s="420">
        <f t="shared" si="11"/>
        <v>0</v>
      </c>
      <c r="AV57" s="421">
        <f t="shared" si="10"/>
        <v>0</v>
      </c>
      <c r="AW57" s="421">
        <f t="shared" si="3"/>
        <v>0</v>
      </c>
      <c r="AX57" s="421">
        <f t="shared" si="12"/>
        <v>0</v>
      </c>
      <c r="AY57" s="422">
        <f t="shared" si="3"/>
        <v>0</v>
      </c>
    </row>
    <row r="58" spans="1:51" s="34" customFormat="1" x14ac:dyDescent="0.2">
      <c r="A58" s="412" t="s">
        <v>115</v>
      </c>
      <c r="B58" s="412" t="s">
        <v>135</v>
      </c>
      <c r="C58" s="413"/>
      <c r="D58" s="412"/>
      <c r="E58" s="412" t="s">
        <v>111</v>
      </c>
      <c r="F58" s="412"/>
      <c r="G58" s="413">
        <f t="shared" si="5"/>
        <v>0</v>
      </c>
      <c r="H58" s="412"/>
      <c r="I58" s="412" t="s">
        <v>121</v>
      </c>
      <c r="J58" s="412"/>
      <c r="K58" s="412"/>
      <c r="L58" s="420"/>
      <c r="M58" s="421"/>
      <c r="N58" s="421"/>
      <c r="O58" s="421"/>
      <c r="P58" s="422"/>
      <c r="Q58" s="420"/>
      <c r="R58" s="421"/>
      <c r="S58" s="421"/>
      <c r="T58" s="421"/>
      <c r="U58" s="422"/>
      <c r="V58" s="413"/>
      <c r="W58" s="413"/>
      <c r="X58" s="413"/>
      <c r="Y58" s="413"/>
      <c r="Z58" s="413"/>
      <c r="AA58" s="420"/>
      <c r="AB58" s="421"/>
      <c r="AC58" s="421"/>
      <c r="AD58" s="421"/>
      <c r="AE58" s="422"/>
      <c r="AK58" s="423"/>
      <c r="AL58" s="424"/>
      <c r="AM58" s="424"/>
      <c r="AN58" s="424"/>
      <c r="AO58" s="425"/>
      <c r="AU58" s="420">
        <f t="shared" si="11"/>
        <v>0</v>
      </c>
      <c r="AV58" s="421">
        <f t="shared" si="10"/>
        <v>0</v>
      </c>
      <c r="AW58" s="421">
        <f t="shared" si="3"/>
        <v>0</v>
      </c>
      <c r="AX58" s="421">
        <f t="shared" si="12"/>
        <v>0</v>
      </c>
      <c r="AY58" s="422">
        <f t="shared" si="3"/>
        <v>0</v>
      </c>
    </row>
    <row r="59" spans="1:51" s="34" customFormat="1" x14ac:dyDescent="0.2">
      <c r="A59" s="412" t="s">
        <v>38</v>
      </c>
      <c r="B59" s="412" t="s">
        <v>135</v>
      </c>
      <c r="C59" s="413"/>
      <c r="D59" s="412"/>
      <c r="E59" s="412" t="s">
        <v>99</v>
      </c>
      <c r="F59" s="412"/>
      <c r="G59" s="426">
        <f t="shared" si="5"/>
        <v>0</v>
      </c>
      <c r="H59" s="412"/>
      <c r="I59" s="412" t="s">
        <v>81</v>
      </c>
      <c r="J59" s="412" t="s">
        <v>220</v>
      </c>
      <c r="K59" s="412" t="s">
        <v>184</v>
      </c>
      <c r="L59" s="420">
        <v>195228</v>
      </c>
      <c r="M59" s="421">
        <v>261</v>
      </c>
      <c r="N59" s="421">
        <v>1273.68</v>
      </c>
      <c r="O59" s="421">
        <v>973.3</v>
      </c>
      <c r="P59" s="422">
        <v>280.52999999999997</v>
      </c>
      <c r="Q59" s="420">
        <v>159324</v>
      </c>
      <c r="R59" s="421">
        <v>2570</v>
      </c>
      <c r="S59" s="421">
        <v>1039.44</v>
      </c>
      <c r="T59" s="421">
        <v>794.3</v>
      </c>
      <c r="U59" s="422">
        <v>281.82</v>
      </c>
      <c r="V59" s="413">
        <v>118184</v>
      </c>
      <c r="W59" s="413">
        <v>2038</v>
      </c>
      <c r="X59" s="413">
        <v>771.04</v>
      </c>
      <c r="Y59" s="413">
        <v>589.20000000000005</v>
      </c>
      <c r="Z59" s="413">
        <v>281.82</v>
      </c>
      <c r="AA59" s="420">
        <v>53856</v>
      </c>
      <c r="AB59" s="421">
        <v>855</v>
      </c>
      <c r="AC59" s="421">
        <v>351.36</v>
      </c>
      <c r="AD59" s="421">
        <v>268.5</v>
      </c>
      <c r="AE59" s="422">
        <v>281.82</v>
      </c>
      <c r="AK59" s="423"/>
      <c r="AL59" s="424"/>
      <c r="AM59" s="424"/>
      <c r="AN59" s="424"/>
      <c r="AO59" s="425"/>
      <c r="AU59" s="420">
        <f t="shared" si="11"/>
        <v>526592</v>
      </c>
      <c r="AV59" s="421">
        <f t="shared" si="10"/>
        <v>5724</v>
      </c>
      <c r="AW59" s="421">
        <f t="shared" si="3"/>
        <v>3435.52</v>
      </c>
      <c r="AX59" s="421">
        <f t="shared" si="12"/>
        <v>1831</v>
      </c>
      <c r="AY59" s="422">
        <f t="shared" si="3"/>
        <v>1125.9899999999998</v>
      </c>
    </row>
    <row r="60" spans="1:51" s="34" customFormat="1" x14ac:dyDescent="0.2">
      <c r="A60" s="412" t="s">
        <v>39</v>
      </c>
      <c r="B60" s="412" t="s">
        <v>135</v>
      </c>
      <c r="C60" s="413"/>
      <c r="D60" s="412"/>
      <c r="E60" s="412" t="s">
        <v>99</v>
      </c>
      <c r="F60" s="412"/>
      <c r="G60" s="426">
        <f t="shared" si="5"/>
        <v>0</v>
      </c>
      <c r="H60" s="412"/>
      <c r="I60" s="412" t="s">
        <v>81</v>
      </c>
      <c r="J60" s="412" t="s">
        <v>221</v>
      </c>
      <c r="K60" s="412" t="s">
        <v>185</v>
      </c>
      <c r="L60" s="420">
        <v>48620</v>
      </c>
      <c r="M60" s="421">
        <v>65</v>
      </c>
      <c r="N60" s="421">
        <v>317.2</v>
      </c>
      <c r="O60" s="421">
        <v>242.39</v>
      </c>
      <c r="P60" s="422">
        <v>280.64999999999998</v>
      </c>
      <c r="Q60" s="420">
        <v>60588</v>
      </c>
      <c r="R60" s="421">
        <v>977</v>
      </c>
      <c r="S60" s="421">
        <v>395.28</v>
      </c>
      <c r="T60" s="421">
        <v>302.06</v>
      </c>
      <c r="U60" s="422">
        <v>281.82</v>
      </c>
      <c r="V60" s="413">
        <v>55352</v>
      </c>
      <c r="W60" s="413">
        <v>938</v>
      </c>
      <c r="X60" s="413">
        <v>361.12</v>
      </c>
      <c r="Y60" s="413">
        <v>275.95</v>
      </c>
      <c r="Z60" s="413">
        <v>281.82</v>
      </c>
      <c r="AA60" s="420">
        <v>102476</v>
      </c>
      <c r="AB60" s="421">
        <v>1653</v>
      </c>
      <c r="AC60" s="421">
        <v>668.56</v>
      </c>
      <c r="AD60" s="421">
        <v>510.89</v>
      </c>
      <c r="AE60" s="422">
        <v>281.82</v>
      </c>
      <c r="AK60" s="423"/>
      <c r="AL60" s="424"/>
      <c r="AM60" s="424"/>
      <c r="AN60" s="424"/>
      <c r="AO60" s="425"/>
      <c r="AU60" s="420">
        <f t="shared" si="11"/>
        <v>267036</v>
      </c>
      <c r="AV60" s="421">
        <f t="shared" si="10"/>
        <v>3633</v>
      </c>
      <c r="AW60" s="421">
        <f t="shared" si="3"/>
        <v>1742.1599999999999</v>
      </c>
      <c r="AX60" s="421">
        <f t="shared" si="12"/>
        <v>1029.23</v>
      </c>
      <c r="AY60" s="422">
        <f t="shared" si="3"/>
        <v>1126.1099999999999</v>
      </c>
    </row>
    <row r="61" spans="1:51" s="34" customFormat="1" x14ac:dyDescent="0.2">
      <c r="A61" s="412" t="s">
        <v>40</v>
      </c>
      <c r="B61" s="412" t="s">
        <v>135</v>
      </c>
      <c r="C61" s="413"/>
      <c r="D61" s="412"/>
      <c r="E61" s="412" t="s">
        <v>99</v>
      </c>
      <c r="F61" s="412"/>
      <c r="G61" s="426">
        <f t="shared" si="5"/>
        <v>0</v>
      </c>
      <c r="H61" s="412"/>
      <c r="I61" s="412" t="s">
        <v>81</v>
      </c>
      <c r="J61" s="412" t="s">
        <v>257</v>
      </c>
      <c r="K61" s="412" t="s">
        <v>186</v>
      </c>
      <c r="L61" s="420">
        <v>89012</v>
      </c>
      <c r="M61" s="421">
        <v>119</v>
      </c>
      <c r="N61" s="421">
        <v>580.72</v>
      </c>
      <c r="O61" s="421">
        <v>443.76</v>
      </c>
      <c r="P61" s="422">
        <v>280.52999999999997</v>
      </c>
      <c r="Q61" s="420">
        <v>92004</v>
      </c>
      <c r="R61" s="421">
        <v>1460</v>
      </c>
      <c r="S61" s="421">
        <v>600.24</v>
      </c>
      <c r="T61" s="421">
        <v>458.68</v>
      </c>
      <c r="U61" s="422">
        <v>281.82</v>
      </c>
      <c r="V61" s="413">
        <v>44880</v>
      </c>
      <c r="W61" s="413">
        <v>774</v>
      </c>
      <c r="X61" s="413">
        <v>292.8</v>
      </c>
      <c r="Y61" s="413">
        <v>223.75</v>
      </c>
      <c r="Z61" s="413">
        <v>281.82</v>
      </c>
      <c r="AA61" s="420">
        <v>0</v>
      </c>
      <c r="AB61" s="421">
        <v>0</v>
      </c>
      <c r="AC61" s="421">
        <v>0</v>
      </c>
      <c r="AD61" s="421">
        <v>0</v>
      </c>
      <c r="AE61" s="422">
        <v>281.82</v>
      </c>
      <c r="AK61" s="423"/>
      <c r="AL61" s="424"/>
      <c r="AM61" s="424"/>
      <c r="AN61" s="424"/>
      <c r="AO61" s="425"/>
      <c r="AU61" s="420">
        <f t="shared" si="11"/>
        <v>225896</v>
      </c>
      <c r="AV61" s="421">
        <f t="shared" si="10"/>
        <v>2353</v>
      </c>
      <c r="AW61" s="421">
        <f t="shared" si="3"/>
        <v>1473.76</v>
      </c>
      <c r="AX61" s="421">
        <f t="shared" si="12"/>
        <v>667.51</v>
      </c>
      <c r="AY61" s="422">
        <f t="shared" si="3"/>
        <v>1125.9899999999998</v>
      </c>
    </row>
    <row r="62" spans="1:51" s="34" customFormat="1" x14ac:dyDescent="0.2">
      <c r="A62" s="412" t="s">
        <v>56</v>
      </c>
      <c r="B62" s="412" t="s">
        <v>135</v>
      </c>
      <c r="C62" s="413"/>
      <c r="D62" s="412"/>
      <c r="E62" s="412" t="s">
        <v>99</v>
      </c>
      <c r="F62" s="412"/>
      <c r="G62" s="413">
        <f t="shared" si="5"/>
        <v>0</v>
      </c>
      <c r="H62" s="412"/>
      <c r="I62" s="412" t="s">
        <v>84</v>
      </c>
      <c r="J62" s="412" t="s">
        <v>224</v>
      </c>
      <c r="K62" s="412" t="s">
        <v>211</v>
      </c>
      <c r="L62" s="420">
        <v>38148</v>
      </c>
      <c r="M62" s="421">
        <v>606</v>
      </c>
      <c r="N62" s="421">
        <v>248.88</v>
      </c>
      <c r="O62" s="421">
        <v>190.18</v>
      </c>
      <c r="P62" s="422">
        <v>278.89</v>
      </c>
      <c r="Q62" s="420">
        <v>59092</v>
      </c>
      <c r="R62" s="421">
        <v>969</v>
      </c>
      <c r="S62" s="421">
        <v>385.52</v>
      </c>
      <c r="T62" s="421">
        <v>294.60000000000002</v>
      </c>
      <c r="U62" s="422">
        <v>281.82</v>
      </c>
      <c r="V62" s="413">
        <v>53856</v>
      </c>
      <c r="W62" s="413">
        <v>913</v>
      </c>
      <c r="X62" s="413">
        <v>351.36</v>
      </c>
      <c r="Y62" s="413">
        <v>268.5</v>
      </c>
      <c r="Z62" s="413">
        <v>281.82</v>
      </c>
      <c r="AA62" s="420">
        <v>20944</v>
      </c>
      <c r="AB62" s="421">
        <v>343</v>
      </c>
      <c r="AC62" s="421">
        <v>136.63999999999999</v>
      </c>
      <c r="AD62" s="421">
        <v>104.41</v>
      </c>
      <c r="AE62" s="422">
        <v>281.82</v>
      </c>
      <c r="AK62" s="423"/>
      <c r="AL62" s="424"/>
      <c r="AM62" s="424"/>
      <c r="AN62" s="424"/>
      <c r="AO62" s="425"/>
      <c r="AU62" s="420">
        <f t="shared" si="11"/>
        <v>172040</v>
      </c>
      <c r="AV62" s="421">
        <f t="shared" si="10"/>
        <v>2831</v>
      </c>
      <c r="AW62" s="421">
        <f t="shared" si="3"/>
        <v>1122.4000000000001</v>
      </c>
      <c r="AX62" s="421">
        <f t="shared" si="12"/>
        <v>563.09</v>
      </c>
      <c r="AY62" s="422">
        <f t="shared" si="3"/>
        <v>1124.3499999999999</v>
      </c>
    </row>
    <row r="63" spans="1:51" s="34" customFormat="1" x14ac:dyDescent="0.2">
      <c r="A63" s="412" t="s">
        <v>41</v>
      </c>
      <c r="B63" s="412" t="s">
        <v>135</v>
      </c>
      <c r="C63" s="413"/>
      <c r="D63" s="412"/>
      <c r="E63" s="412" t="s">
        <v>101</v>
      </c>
      <c r="F63" s="412"/>
      <c r="G63" s="426">
        <f t="shared" si="5"/>
        <v>0</v>
      </c>
      <c r="H63" s="412"/>
      <c r="I63" s="412" t="s">
        <v>82</v>
      </c>
      <c r="J63" s="412" t="s">
        <v>240</v>
      </c>
      <c r="K63" s="412" t="s">
        <v>167</v>
      </c>
      <c r="L63" s="420">
        <v>0</v>
      </c>
      <c r="M63" s="421">
        <v>0</v>
      </c>
      <c r="N63" s="421">
        <v>217.44</v>
      </c>
      <c r="O63" s="421">
        <v>0</v>
      </c>
      <c r="P63" s="422">
        <v>0</v>
      </c>
      <c r="Q63" s="420">
        <v>0</v>
      </c>
      <c r="R63" s="421">
        <v>0</v>
      </c>
      <c r="S63" s="421">
        <v>217.44</v>
      </c>
      <c r="T63" s="421"/>
      <c r="U63" s="422"/>
      <c r="V63" s="413"/>
      <c r="W63" s="413"/>
      <c r="X63" s="413">
        <v>217.44</v>
      </c>
      <c r="Y63" s="413"/>
      <c r="Z63" s="413"/>
      <c r="AA63" s="420">
        <v>0</v>
      </c>
      <c r="AB63" s="421">
        <v>0</v>
      </c>
      <c r="AC63" s="421">
        <v>217.44</v>
      </c>
      <c r="AD63" s="421">
        <v>0</v>
      </c>
      <c r="AE63" s="422">
        <v>0</v>
      </c>
      <c r="AK63" s="423"/>
      <c r="AL63" s="424"/>
      <c r="AM63" s="424"/>
      <c r="AN63" s="424"/>
      <c r="AO63" s="425"/>
      <c r="AU63" s="420">
        <f t="shared" si="11"/>
        <v>0</v>
      </c>
      <c r="AV63" s="421">
        <f t="shared" si="10"/>
        <v>0</v>
      </c>
      <c r="AW63" s="421">
        <f t="shared" si="3"/>
        <v>869.76</v>
      </c>
      <c r="AX63" s="421">
        <f t="shared" si="12"/>
        <v>0</v>
      </c>
      <c r="AY63" s="422">
        <f t="shared" si="3"/>
        <v>0</v>
      </c>
    </row>
    <row r="64" spans="1:51" s="34" customFormat="1" x14ac:dyDescent="0.2">
      <c r="A64" s="412" t="s">
        <v>42</v>
      </c>
      <c r="B64" s="412" t="s">
        <v>135</v>
      </c>
      <c r="C64" s="413"/>
      <c r="D64" s="412"/>
      <c r="E64" s="412" t="s">
        <v>101</v>
      </c>
      <c r="F64" s="412"/>
      <c r="G64" s="426">
        <f t="shared" si="5"/>
        <v>0</v>
      </c>
      <c r="H64" s="412"/>
      <c r="I64" s="412" t="s">
        <v>83</v>
      </c>
      <c r="J64" s="412" t="s">
        <v>241</v>
      </c>
      <c r="K64" s="412" t="s">
        <v>168</v>
      </c>
      <c r="L64" s="420">
        <v>0</v>
      </c>
      <c r="M64" s="421" t="s">
        <v>308</v>
      </c>
      <c r="N64" s="421">
        <v>217.44</v>
      </c>
      <c r="O64" s="421"/>
      <c r="P64" s="422"/>
      <c r="Q64" s="420">
        <v>0</v>
      </c>
      <c r="R64" s="421">
        <v>0</v>
      </c>
      <c r="S64" s="421">
        <v>217.44</v>
      </c>
      <c r="T64" s="421"/>
      <c r="U64" s="422"/>
      <c r="V64" s="413"/>
      <c r="W64" s="413"/>
      <c r="X64" s="413">
        <v>217.44</v>
      </c>
      <c r="Y64" s="413"/>
      <c r="Z64" s="413"/>
      <c r="AA64" s="420">
        <v>0</v>
      </c>
      <c r="AB64" s="421">
        <v>0</v>
      </c>
      <c r="AC64" s="421">
        <v>217.44</v>
      </c>
      <c r="AD64" s="421">
        <v>0</v>
      </c>
      <c r="AE64" s="422">
        <v>0</v>
      </c>
      <c r="AK64" s="423"/>
      <c r="AL64" s="424"/>
      <c r="AM64" s="424"/>
      <c r="AN64" s="424"/>
      <c r="AO64" s="425"/>
      <c r="AU64" s="420">
        <f t="shared" si="11"/>
        <v>0</v>
      </c>
      <c r="AV64" s="421">
        <f>AQ64+AL64+AG64+AB64+W64+R63+M63</f>
        <v>0</v>
      </c>
      <c r="AW64" s="421">
        <f t="shared" si="3"/>
        <v>869.76</v>
      </c>
      <c r="AX64" s="421">
        <f t="shared" si="12"/>
        <v>0</v>
      </c>
      <c r="AY64" s="422">
        <f t="shared" si="3"/>
        <v>0</v>
      </c>
    </row>
    <row r="65" spans="1:51" s="34" customFormat="1" x14ac:dyDescent="0.2">
      <c r="A65" s="412" t="s">
        <v>88</v>
      </c>
      <c r="B65" s="412" t="s">
        <v>135</v>
      </c>
      <c r="C65" s="413"/>
      <c r="D65" s="412"/>
      <c r="E65" s="412" t="s">
        <v>101</v>
      </c>
      <c r="F65" s="412"/>
      <c r="G65" s="426">
        <f t="shared" si="5"/>
        <v>0</v>
      </c>
      <c r="H65" s="412"/>
      <c r="I65" s="412" t="s">
        <v>82</v>
      </c>
      <c r="J65" s="412" t="s">
        <v>242</v>
      </c>
      <c r="K65" s="412" t="s">
        <v>212</v>
      </c>
      <c r="L65" s="420"/>
      <c r="M65" s="421"/>
      <c r="N65" s="421">
        <v>420.85</v>
      </c>
      <c r="O65" s="421"/>
      <c r="P65" s="422"/>
      <c r="Q65" s="420">
        <v>0</v>
      </c>
      <c r="R65" s="421">
        <v>0</v>
      </c>
      <c r="S65" s="421">
        <v>420.85</v>
      </c>
      <c r="T65" s="421"/>
      <c r="U65" s="422"/>
      <c r="V65" s="413"/>
      <c r="W65" s="413"/>
      <c r="X65" s="413">
        <v>420.85</v>
      </c>
      <c r="Y65" s="413"/>
      <c r="Z65" s="413"/>
      <c r="AA65" s="420">
        <v>0</v>
      </c>
      <c r="AB65" s="421">
        <v>0</v>
      </c>
      <c r="AC65" s="421">
        <v>420.85</v>
      </c>
      <c r="AD65" s="421">
        <v>0</v>
      </c>
      <c r="AE65" s="422">
        <v>0</v>
      </c>
      <c r="AK65" s="423"/>
      <c r="AL65" s="424"/>
      <c r="AM65" s="424"/>
      <c r="AN65" s="424"/>
      <c r="AO65" s="425"/>
      <c r="AU65" s="420">
        <f t="shared" si="11"/>
        <v>0</v>
      </c>
      <c r="AV65" s="421">
        <f t="shared" si="10"/>
        <v>0</v>
      </c>
      <c r="AW65" s="421">
        <f t="shared" si="3"/>
        <v>1683.4</v>
      </c>
      <c r="AX65" s="421">
        <f t="shared" si="12"/>
        <v>0</v>
      </c>
      <c r="AY65" s="422">
        <f t="shared" si="3"/>
        <v>0</v>
      </c>
    </row>
    <row r="66" spans="1:51" s="34" customFormat="1" x14ac:dyDescent="0.2">
      <c r="A66" s="412" t="s">
        <v>43</v>
      </c>
      <c r="B66" s="412" t="s">
        <v>135</v>
      </c>
      <c r="C66" s="413"/>
      <c r="D66" s="412"/>
      <c r="E66" s="412" t="s">
        <v>101</v>
      </c>
      <c r="F66" s="412"/>
      <c r="G66" s="426">
        <f t="shared" si="5"/>
        <v>0</v>
      </c>
      <c r="H66" s="412"/>
      <c r="I66" s="412" t="s">
        <v>82</v>
      </c>
      <c r="J66" s="412" t="s">
        <v>243</v>
      </c>
      <c r="K66" s="412" t="s">
        <v>213</v>
      </c>
      <c r="L66" s="420"/>
      <c r="M66" s="421"/>
      <c r="N66" s="421">
        <v>217.44</v>
      </c>
      <c r="O66" s="421"/>
      <c r="P66" s="422"/>
      <c r="Q66" s="420">
        <v>0</v>
      </c>
      <c r="R66" s="421">
        <v>0</v>
      </c>
      <c r="S66" s="421">
        <v>217.44</v>
      </c>
      <c r="T66" s="421"/>
      <c r="U66" s="422"/>
      <c r="V66" s="413"/>
      <c r="W66" s="413"/>
      <c r="X66" s="413">
        <v>217.44</v>
      </c>
      <c r="Y66" s="413"/>
      <c r="Z66" s="413"/>
      <c r="AA66" s="420">
        <v>0</v>
      </c>
      <c r="AB66" s="421">
        <v>0</v>
      </c>
      <c r="AC66" s="421">
        <v>217.44</v>
      </c>
      <c r="AD66" s="421">
        <v>0</v>
      </c>
      <c r="AE66" s="422">
        <v>0</v>
      </c>
      <c r="AK66" s="423"/>
      <c r="AL66" s="424"/>
      <c r="AM66" s="424"/>
      <c r="AN66" s="424"/>
      <c r="AO66" s="425"/>
      <c r="AU66" s="420">
        <f t="shared" si="11"/>
        <v>0</v>
      </c>
      <c r="AV66" s="421">
        <f t="shared" si="10"/>
        <v>0</v>
      </c>
      <c r="AW66" s="421">
        <f t="shared" si="3"/>
        <v>869.76</v>
      </c>
      <c r="AX66" s="421">
        <f t="shared" si="12"/>
        <v>0</v>
      </c>
      <c r="AY66" s="422">
        <f t="shared" si="3"/>
        <v>0</v>
      </c>
    </row>
    <row r="67" spans="1:51" s="34" customFormat="1" x14ac:dyDescent="0.2">
      <c r="A67" s="412" t="s">
        <v>44</v>
      </c>
      <c r="B67" s="412" t="s">
        <v>135</v>
      </c>
      <c r="C67" s="413"/>
      <c r="D67" s="412"/>
      <c r="E67" s="412" t="s">
        <v>101</v>
      </c>
      <c r="F67" s="412"/>
      <c r="G67" s="426">
        <f t="shared" si="5"/>
        <v>0</v>
      </c>
      <c r="H67" s="412"/>
      <c r="I67" s="412" t="s">
        <v>82</v>
      </c>
      <c r="J67" s="412" t="s">
        <v>244</v>
      </c>
      <c r="K67" s="412" t="s">
        <v>169</v>
      </c>
      <c r="L67" s="420"/>
      <c r="M67" s="421"/>
      <c r="N67" s="421">
        <v>217.44</v>
      </c>
      <c r="O67" s="421"/>
      <c r="P67" s="422"/>
      <c r="Q67" s="420"/>
      <c r="R67" s="421"/>
      <c r="S67" s="421">
        <v>217.44</v>
      </c>
      <c r="T67" s="421"/>
      <c r="U67" s="422"/>
      <c r="V67" s="413"/>
      <c r="W67" s="413"/>
      <c r="X67" s="413">
        <v>217.44</v>
      </c>
      <c r="Y67" s="413"/>
      <c r="Z67" s="413"/>
      <c r="AA67" s="420">
        <v>0</v>
      </c>
      <c r="AB67" s="421">
        <v>0</v>
      </c>
      <c r="AC67" s="421">
        <v>217.44</v>
      </c>
      <c r="AD67" s="421">
        <v>0</v>
      </c>
      <c r="AE67" s="422">
        <v>0</v>
      </c>
      <c r="AK67" s="423"/>
      <c r="AL67" s="424"/>
      <c r="AM67" s="424"/>
      <c r="AN67" s="424"/>
      <c r="AO67" s="425"/>
      <c r="AU67" s="420">
        <f t="shared" si="11"/>
        <v>0</v>
      </c>
      <c r="AV67" s="421">
        <f t="shared" si="10"/>
        <v>0</v>
      </c>
      <c r="AW67" s="421">
        <f t="shared" si="3"/>
        <v>869.76</v>
      </c>
      <c r="AX67" s="421">
        <f t="shared" si="12"/>
        <v>0</v>
      </c>
      <c r="AY67" s="422">
        <f t="shared" si="3"/>
        <v>0</v>
      </c>
    </row>
    <row r="68" spans="1:51" s="34" customFormat="1" x14ac:dyDescent="0.2">
      <c r="A68" s="412" t="s">
        <v>1</v>
      </c>
      <c r="B68" s="412" t="s">
        <v>135</v>
      </c>
      <c r="C68" s="413"/>
      <c r="D68" s="412"/>
      <c r="E68" s="412" t="s">
        <v>101</v>
      </c>
      <c r="F68" s="412"/>
      <c r="G68" s="426">
        <f t="shared" si="5"/>
        <v>0</v>
      </c>
      <c r="H68" s="412"/>
      <c r="I68" s="412" t="s">
        <v>70</v>
      </c>
      <c r="J68" s="412" t="s">
        <v>245</v>
      </c>
      <c r="K68" s="412" t="s">
        <v>170</v>
      </c>
      <c r="L68" s="420"/>
      <c r="M68" s="421"/>
      <c r="N68" s="421">
        <v>217.44</v>
      </c>
      <c r="O68" s="421"/>
      <c r="P68" s="422"/>
      <c r="Q68" s="420">
        <v>0</v>
      </c>
      <c r="R68" s="421">
        <v>0</v>
      </c>
      <c r="S68" s="421">
        <v>217.44</v>
      </c>
      <c r="T68" s="421"/>
      <c r="U68" s="422"/>
      <c r="V68" s="413"/>
      <c r="W68" s="413"/>
      <c r="X68" s="413">
        <v>217.44</v>
      </c>
      <c r="Y68" s="413"/>
      <c r="Z68" s="413"/>
      <c r="AA68" s="420">
        <v>0</v>
      </c>
      <c r="AB68" s="421">
        <v>0</v>
      </c>
      <c r="AC68" s="421">
        <v>217.44</v>
      </c>
      <c r="AD68" s="421">
        <v>0</v>
      </c>
      <c r="AE68" s="422">
        <v>0</v>
      </c>
      <c r="AK68" s="423"/>
      <c r="AL68" s="424"/>
      <c r="AM68" s="424"/>
      <c r="AN68" s="424"/>
      <c r="AO68" s="425"/>
      <c r="AU68" s="420">
        <f t="shared" si="11"/>
        <v>0</v>
      </c>
      <c r="AV68" s="421">
        <f t="shared" si="10"/>
        <v>0</v>
      </c>
      <c r="AW68" s="421">
        <f t="shared" si="3"/>
        <v>869.76</v>
      </c>
      <c r="AX68" s="421">
        <f t="shared" si="12"/>
        <v>0</v>
      </c>
      <c r="AY68" s="422">
        <f t="shared" si="3"/>
        <v>0</v>
      </c>
    </row>
    <row r="69" spans="1:51" s="34" customFormat="1" x14ac:dyDescent="0.2">
      <c r="A69" s="412" t="s">
        <v>45</v>
      </c>
      <c r="B69" s="412" t="s">
        <v>135</v>
      </c>
      <c r="C69" s="413"/>
      <c r="D69" s="412"/>
      <c r="E69" s="412" t="s">
        <v>99</v>
      </c>
      <c r="F69" s="412"/>
      <c r="G69" s="426">
        <f t="shared" si="5"/>
        <v>0</v>
      </c>
      <c r="H69" s="412"/>
      <c r="I69" s="412" t="s">
        <v>82</v>
      </c>
      <c r="J69" s="412" t="s">
        <v>246</v>
      </c>
      <c r="K69" s="412" t="s">
        <v>171</v>
      </c>
      <c r="L69" s="420">
        <v>35904</v>
      </c>
      <c r="M69" s="421">
        <v>48</v>
      </c>
      <c r="N69" s="421">
        <v>234.24</v>
      </c>
      <c r="O69" s="421">
        <v>179</v>
      </c>
      <c r="P69" s="422">
        <v>418.62</v>
      </c>
      <c r="Q69" s="420">
        <v>44880</v>
      </c>
      <c r="R69" s="421">
        <v>724</v>
      </c>
      <c r="S69" s="421">
        <v>292.8</v>
      </c>
      <c r="T69" s="421">
        <v>223.75</v>
      </c>
      <c r="U69" s="422">
        <v>421.77</v>
      </c>
      <c r="V69" s="413">
        <v>40392</v>
      </c>
      <c r="W69" s="413">
        <v>685</v>
      </c>
      <c r="X69" s="413">
        <v>263.52</v>
      </c>
      <c r="Y69" s="413">
        <v>201.37</v>
      </c>
      <c r="Z69" s="413">
        <v>421.77</v>
      </c>
      <c r="AA69" s="420">
        <v>37400</v>
      </c>
      <c r="AB69" s="421">
        <v>603</v>
      </c>
      <c r="AC69" s="421">
        <v>244</v>
      </c>
      <c r="AD69" s="421">
        <v>186.46</v>
      </c>
      <c r="AE69" s="422">
        <v>421.77</v>
      </c>
      <c r="AK69" s="423"/>
      <c r="AL69" s="424"/>
      <c r="AM69" s="424"/>
      <c r="AN69" s="424"/>
      <c r="AO69" s="425"/>
      <c r="AU69" s="420">
        <f t="shared" si="11"/>
        <v>158576</v>
      </c>
      <c r="AV69" s="421">
        <f t="shared" si="10"/>
        <v>2060</v>
      </c>
      <c r="AW69" s="421">
        <f t="shared" si="3"/>
        <v>1034.56</v>
      </c>
      <c r="AX69" s="421">
        <f t="shared" si="12"/>
        <v>566.83000000000004</v>
      </c>
      <c r="AY69" s="422">
        <f t="shared" si="3"/>
        <v>1683.9299999999998</v>
      </c>
    </row>
    <row r="70" spans="1:51" s="34" customFormat="1" x14ac:dyDescent="0.2">
      <c r="A70" s="412" t="s">
        <v>46</v>
      </c>
      <c r="B70" s="412" t="s">
        <v>135</v>
      </c>
      <c r="C70" s="413"/>
      <c r="D70" s="412"/>
      <c r="E70" s="412" t="s">
        <v>101</v>
      </c>
      <c r="F70" s="412"/>
      <c r="G70" s="426">
        <f t="shared" si="5"/>
        <v>0</v>
      </c>
      <c r="H70" s="412"/>
      <c r="I70" s="412" t="s">
        <v>82</v>
      </c>
      <c r="J70" s="412" t="s">
        <v>295</v>
      </c>
      <c r="K70" s="412" t="s">
        <v>157</v>
      </c>
      <c r="L70" s="420">
        <v>43384</v>
      </c>
      <c r="M70" s="421">
        <v>700</v>
      </c>
      <c r="N70" s="421">
        <v>283.04000000000002</v>
      </c>
      <c r="O70" s="421"/>
      <c r="P70" s="422"/>
      <c r="Q70" s="420">
        <v>21692</v>
      </c>
      <c r="R70" s="421">
        <v>350</v>
      </c>
      <c r="S70" s="421">
        <v>141.52000000000001</v>
      </c>
      <c r="T70" s="421"/>
      <c r="U70" s="422"/>
      <c r="V70" s="413">
        <v>14960</v>
      </c>
      <c r="W70" s="413">
        <v>254</v>
      </c>
      <c r="X70" s="413">
        <v>97.6</v>
      </c>
      <c r="Y70" s="413"/>
      <c r="Z70" s="413"/>
      <c r="AA70" s="420">
        <v>26180</v>
      </c>
      <c r="AB70" s="421">
        <v>422</v>
      </c>
      <c r="AC70" s="421">
        <v>170.8</v>
      </c>
      <c r="AD70" s="421"/>
      <c r="AE70" s="422"/>
      <c r="AK70" s="423"/>
      <c r="AL70" s="424"/>
      <c r="AM70" s="424"/>
      <c r="AN70" s="424"/>
      <c r="AO70" s="425"/>
      <c r="AU70" s="420">
        <f t="shared" si="11"/>
        <v>106216</v>
      </c>
      <c r="AV70" s="421">
        <f t="shared" si="10"/>
        <v>1726</v>
      </c>
      <c r="AW70" s="421">
        <f t="shared" si="3"/>
        <v>692.96</v>
      </c>
      <c r="AX70" s="421">
        <f t="shared" si="12"/>
        <v>0</v>
      </c>
      <c r="AY70" s="422">
        <f t="shared" si="3"/>
        <v>0</v>
      </c>
    </row>
    <row r="71" spans="1:51" s="34" customFormat="1" x14ac:dyDescent="0.2">
      <c r="A71" s="412" t="s">
        <v>47</v>
      </c>
      <c r="B71" s="412" t="s">
        <v>135</v>
      </c>
      <c r="C71" s="413"/>
      <c r="D71" s="412"/>
      <c r="E71" s="412" t="s">
        <v>99</v>
      </c>
      <c r="F71" s="412"/>
      <c r="G71" s="426">
        <f t="shared" si="5"/>
        <v>0</v>
      </c>
      <c r="H71" s="412"/>
      <c r="I71" s="412" t="s">
        <v>82</v>
      </c>
      <c r="J71" s="412" t="s">
        <v>247</v>
      </c>
      <c r="K71" s="412" t="s">
        <v>172</v>
      </c>
      <c r="L71" s="420">
        <v>779416</v>
      </c>
      <c r="M71" s="421">
        <v>1042</v>
      </c>
      <c r="N71" s="421">
        <v>5084.96</v>
      </c>
      <c r="O71" s="421">
        <v>3885.72</v>
      </c>
      <c r="P71" s="422">
        <v>418.62</v>
      </c>
      <c r="Q71" s="420">
        <v>791384</v>
      </c>
      <c r="R71" s="421">
        <v>12365</v>
      </c>
      <c r="S71" s="421">
        <v>5163.04</v>
      </c>
      <c r="T71" s="421">
        <v>3945.39</v>
      </c>
      <c r="U71" s="422">
        <v>421.77</v>
      </c>
      <c r="V71" s="413">
        <v>349316</v>
      </c>
      <c r="W71" s="413">
        <v>6128</v>
      </c>
      <c r="X71" s="413">
        <v>2278.96</v>
      </c>
      <c r="Y71" s="413">
        <v>1741.49</v>
      </c>
      <c r="Z71" s="413">
        <v>421.77</v>
      </c>
      <c r="AA71" s="420">
        <v>248336</v>
      </c>
      <c r="AB71" s="421">
        <v>4005</v>
      </c>
      <c r="AC71" s="421">
        <v>1620.16</v>
      </c>
      <c r="AD71" s="421">
        <v>1238.06</v>
      </c>
      <c r="AE71" s="422">
        <v>421.77</v>
      </c>
      <c r="AK71" s="423"/>
      <c r="AL71" s="424"/>
      <c r="AM71" s="424"/>
      <c r="AN71" s="424"/>
      <c r="AO71" s="425"/>
      <c r="AU71" s="420">
        <f t="shared" si="11"/>
        <v>2168452</v>
      </c>
      <c r="AV71" s="421">
        <f t="shared" si="10"/>
        <v>23540</v>
      </c>
      <c r="AW71" s="421">
        <f t="shared" ref="AW71:AW88" si="13">N71+S71+X71+AC71+AH71+AM71+AR71</f>
        <v>14147.119999999999</v>
      </c>
      <c r="AX71" s="421">
        <f t="shared" si="12"/>
        <v>6865.27</v>
      </c>
      <c r="AY71" s="422">
        <f t="shared" ref="AY71:AY85" si="14">P71+U71+Z71+AE71+AJ71+AO71+AT71</f>
        <v>1683.9299999999998</v>
      </c>
    </row>
    <row r="72" spans="1:51" s="34" customFormat="1" x14ac:dyDescent="0.2">
      <c r="A72" s="412" t="s">
        <v>48</v>
      </c>
      <c r="B72" s="412" t="s">
        <v>135</v>
      </c>
      <c r="C72" s="413"/>
      <c r="D72" s="412"/>
      <c r="E72" s="412" t="s">
        <v>99</v>
      </c>
      <c r="F72" s="412"/>
      <c r="G72" s="426">
        <f t="shared" si="5"/>
        <v>0</v>
      </c>
      <c r="H72" s="412"/>
      <c r="I72" s="412" t="s">
        <v>82</v>
      </c>
      <c r="J72" s="412" t="s">
        <v>248</v>
      </c>
      <c r="K72" s="412" t="s">
        <v>173</v>
      </c>
      <c r="L72" s="420">
        <v>33660</v>
      </c>
      <c r="M72" s="421">
        <v>45</v>
      </c>
      <c r="N72" s="421">
        <v>219.6</v>
      </c>
      <c r="O72" s="421">
        <v>167.81</v>
      </c>
      <c r="P72" s="422">
        <v>279.70999999999998</v>
      </c>
      <c r="Q72" s="420">
        <v>42636</v>
      </c>
      <c r="R72" s="421">
        <v>656</v>
      </c>
      <c r="S72" s="421">
        <v>278.16000000000003</v>
      </c>
      <c r="T72" s="421">
        <v>212.56</v>
      </c>
      <c r="U72" s="422">
        <v>281.82</v>
      </c>
      <c r="V72" s="413">
        <v>30668</v>
      </c>
      <c r="W72" s="413">
        <v>538</v>
      </c>
      <c r="X72" s="413">
        <v>200.08</v>
      </c>
      <c r="Y72" s="413">
        <v>152.88999999999999</v>
      </c>
      <c r="Z72" s="413">
        <v>281.82</v>
      </c>
      <c r="AA72" s="420">
        <v>26928</v>
      </c>
      <c r="AB72" s="421">
        <v>434</v>
      </c>
      <c r="AC72" s="421">
        <v>175.68</v>
      </c>
      <c r="AD72" s="421">
        <v>134.25</v>
      </c>
      <c r="AE72" s="422">
        <v>281.82</v>
      </c>
      <c r="AK72" s="423"/>
      <c r="AL72" s="424"/>
      <c r="AM72" s="424"/>
      <c r="AN72" s="424"/>
      <c r="AO72" s="425"/>
      <c r="AU72" s="420">
        <f t="shared" si="11"/>
        <v>133892</v>
      </c>
      <c r="AV72" s="421">
        <f t="shared" si="10"/>
        <v>1673</v>
      </c>
      <c r="AW72" s="421">
        <f t="shared" si="13"/>
        <v>873.52</v>
      </c>
      <c r="AX72" s="421">
        <f t="shared" si="12"/>
        <v>454.95</v>
      </c>
      <c r="AY72" s="422">
        <f t="shared" si="14"/>
        <v>1125.1699999999998</v>
      </c>
    </row>
    <row r="73" spans="1:51" s="34" customFormat="1" x14ac:dyDescent="0.2">
      <c r="A73" s="412" t="s">
        <v>49</v>
      </c>
      <c r="B73" s="412" t="s">
        <v>135</v>
      </c>
      <c r="C73" s="413"/>
      <c r="D73" s="412"/>
      <c r="E73" s="412" t="s">
        <v>99</v>
      </c>
      <c r="F73" s="412"/>
      <c r="G73" s="426">
        <f t="shared" si="5"/>
        <v>0</v>
      </c>
      <c r="H73" s="412"/>
      <c r="I73" s="412" t="s">
        <v>82</v>
      </c>
      <c r="J73" s="412" t="s">
        <v>249</v>
      </c>
      <c r="K73" s="412" t="s">
        <v>174</v>
      </c>
      <c r="L73" s="420">
        <v>98736</v>
      </c>
      <c r="M73" s="421">
        <v>132</v>
      </c>
      <c r="N73" s="421">
        <v>644.16</v>
      </c>
      <c r="O73" s="421">
        <v>492.24</v>
      </c>
      <c r="P73" s="422">
        <v>418.62</v>
      </c>
      <c r="Q73" s="420">
        <v>8976</v>
      </c>
      <c r="R73" s="421">
        <v>140</v>
      </c>
      <c r="S73" s="421">
        <v>58.56</v>
      </c>
      <c r="T73" s="421">
        <v>44.75</v>
      </c>
      <c r="U73" s="422">
        <v>421.77</v>
      </c>
      <c r="V73" s="413">
        <v>37400</v>
      </c>
      <c r="W73" s="413">
        <v>656</v>
      </c>
      <c r="X73" s="413">
        <v>244</v>
      </c>
      <c r="Y73" s="413">
        <v>186.46</v>
      </c>
      <c r="Z73" s="413">
        <v>421.77</v>
      </c>
      <c r="AA73" s="420">
        <v>103972</v>
      </c>
      <c r="AB73" s="421">
        <v>1677</v>
      </c>
      <c r="AC73" s="421">
        <v>678.32</v>
      </c>
      <c r="AD73" s="421">
        <v>518.34</v>
      </c>
      <c r="AE73" s="422">
        <v>421.77</v>
      </c>
      <c r="AK73" s="423"/>
      <c r="AL73" s="424"/>
      <c r="AM73" s="424"/>
      <c r="AN73" s="424"/>
      <c r="AO73" s="425"/>
      <c r="AU73" s="420">
        <f t="shared" si="11"/>
        <v>249084</v>
      </c>
      <c r="AV73" s="421">
        <f t="shared" si="10"/>
        <v>2605</v>
      </c>
      <c r="AW73" s="421">
        <f t="shared" si="13"/>
        <v>1625.04</v>
      </c>
      <c r="AX73" s="421">
        <f t="shared" si="12"/>
        <v>1197.04</v>
      </c>
      <c r="AY73" s="422">
        <f t="shared" si="14"/>
        <v>1683.9299999999998</v>
      </c>
    </row>
    <row r="74" spans="1:51" s="34" customFormat="1" x14ac:dyDescent="0.2">
      <c r="A74" s="412" t="s">
        <v>50</v>
      </c>
      <c r="B74" s="412" t="s">
        <v>135</v>
      </c>
      <c r="C74" s="413"/>
      <c r="D74" s="412"/>
      <c r="E74" s="412" t="s">
        <v>99</v>
      </c>
      <c r="F74" s="412"/>
      <c r="G74" s="426">
        <f t="shared" si="5"/>
        <v>0</v>
      </c>
      <c r="H74" s="412"/>
      <c r="I74" s="412" t="s">
        <v>82</v>
      </c>
      <c r="J74" s="412" t="s">
        <v>250</v>
      </c>
      <c r="K74" s="412" t="s">
        <v>175</v>
      </c>
      <c r="L74" s="420">
        <v>0</v>
      </c>
      <c r="M74" s="421">
        <v>0</v>
      </c>
      <c r="N74" s="421">
        <v>0</v>
      </c>
      <c r="O74" s="421">
        <v>0</v>
      </c>
      <c r="P74" s="422">
        <v>279.70999999999998</v>
      </c>
      <c r="Q74" s="420">
        <v>748</v>
      </c>
      <c r="R74" s="421">
        <v>12</v>
      </c>
      <c r="S74" s="421">
        <v>4.88</v>
      </c>
      <c r="T74" s="421">
        <v>3.73</v>
      </c>
      <c r="U74" s="422">
        <v>281.82</v>
      </c>
      <c r="V74" s="413">
        <v>748</v>
      </c>
      <c r="W74" s="413">
        <v>13</v>
      </c>
      <c r="X74" s="413">
        <v>4.88</v>
      </c>
      <c r="Y74" s="413">
        <v>3.73</v>
      </c>
      <c r="Z74" s="413">
        <v>281.82</v>
      </c>
      <c r="AA74" s="420">
        <v>0</v>
      </c>
      <c r="AB74" s="421">
        <v>0</v>
      </c>
      <c r="AC74" s="421">
        <v>0</v>
      </c>
      <c r="AD74" s="421">
        <v>0</v>
      </c>
      <c r="AE74" s="422">
        <v>281.82</v>
      </c>
      <c r="AK74" s="423"/>
      <c r="AL74" s="424"/>
      <c r="AM74" s="424"/>
      <c r="AN74" s="424"/>
      <c r="AO74" s="425"/>
      <c r="AU74" s="420">
        <f t="shared" si="11"/>
        <v>1496</v>
      </c>
      <c r="AV74" s="421">
        <f t="shared" si="10"/>
        <v>25</v>
      </c>
      <c r="AW74" s="421">
        <f t="shared" si="13"/>
        <v>9.76</v>
      </c>
      <c r="AX74" s="421">
        <f t="shared" si="12"/>
        <v>3.73</v>
      </c>
      <c r="AY74" s="422">
        <f>P74+U74+Z74+AE74+AJ74+AO74+AT74</f>
        <v>1125.1699999999998</v>
      </c>
    </row>
    <row r="75" spans="1:51" s="34" customFormat="1" x14ac:dyDescent="0.2">
      <c r="A75" s="412" t="s">
        <v>51</v>
      </c>
      <c r="B75" s="412" t="s">
        <v>135</v>
      </c>
      <c r="C75" s="413"/>
      <c r="D75" s="412"/>
      <c r="E75" s="412" t="s">
        <v>99</v>
      </c>
      <c r="F75" s="412"/>
      <c r="G75" s="426">
        <f t="shared" si="5"/>
        <v>0</v>
      </c>
      <c r="H75" s="412"/>
      <c r="I75" s="412" t="s">
        <v>82</v>
      </c>
      <c r="J75" s="412" t="s">
        <v>239</v>
      </c>
      <c r="K75" s="412" t="s">
        <v>176</v>
      </c>
      <c r="L75" s="420">
        <v>51612</v>
      </c>
      <c r="M75" s="421">
        <v>69</v>
      </c>
      <c r="N75" s="421">
        <v>336.72</v>
      </c>
      <c r="O75" s="421">
        <v>257.31</v>
      </c>
      <c r="P75" s="422">
        <v>418.62</v>
      </c>
      <c r="Q75" s="420">
        <v>40392</v>
      </c>
      <c r="R75" s="421">
        <v>641</v>
      </c>
      <c r="S75" s="421">
        <v>263.52</v>
      </c>
      <c r="T75" s="421">
        <v>201.37</v>
      </c>
      <c r="U75" s="422">
        <v>421.77</v>
      </c>
      <c r="V75" s="413">
        <v>23188</v>
      </c>
      <c r="W75" s="413">
        <v>393</v>
      </c>
      <c r="X75" s="413">
        <v>151.28</v>
      </c>
      <c r="Y75" s="413">
        <v>115.6</v>
      </c>
      <c r="Z75" s="413">
        <v>421.77</v>
      </c>
      <c r="AA75" s="420">
        <v>130152</v>
      </c>
      <c r="AB75" s="421">
        <v>2099</v>
      </c>
      <c r="AC75" s="421">
        <v>849.12</v>
      </c>
      <c r="AD75" s="421">
        <v>648.86</v>
      </c>
      <c r="AE75" s="422">
        <v>421.77</v>
      </c>
      <c r="AK75" s="423"/>
      <c r="AL75" s="424"/>
      <c r="AM75" s="424"/>
      <c r="AN75" s="424"/>
      <c r="AO75" s="425"/>
      <c r="AU75" s="420">
        <f t="shared" si="11"/>
        <v>245344</v>
      </c>
      <c r="AV75" s="421">
        <f t="shared" si="10"/>
        <v>3202</v>
      </c>
      <c r="AW75" s="421">
        <f t="shared" si="13"/>
        <v>1600.6399999999999</v>
      </c>
      <c r="AX75" s="421">
        <f t="shared" si="12"/>
        <v>1021.77</v>
      </c>
      <c r="AY75" s="422">
        <f t="shared" si="14"/>
        <v>1683.9299999999998</v>
      </c>
    </row>
    <row r="76" spans="1:51" s="34" customFormat="1" x14ac:dyDescent="0.2">
      <c r="A76" s="412" t="s">
        <v>52</v>
      </c>
      <c r="B76" s="412" t="s">
        <v>135</v>
      </c>
      <c r="C76" s="413"/>
      <c r="D76" s="412"/>
      <c r="E76" s="412" t="s">
        <v>99</v>
      </c>
      <c r="F76" s="412"/>
      <c r="G76" s="426">
        <f t="shared" si="5"/>
        <v>0</v>
      </c>
      <c r="H76" s="412"/>
      <c r="I76" s="412" t="s">
        <v>103</v>
      </c>
      <c r="J76" s="412" t="s">
        <v>251</v>
      </c>
      <c r="K76" s="412" t="s">
        <v>177</v>
      </c>
      <c r="L76" s="420">
        <v>433092</v>
      </c>
      <c r="M76" s="421">
        <v>579</v>
      </c>
      <c r="N76" s="421">
        <v>2825.52</v>
      </c>
      <c r="O76" s="421">
        <v>2159.15</v>
      </c>
      <c r="P76" s="422">
        <v>559.47</v>
      </c>
      <c r="Q76" s="420">
        <v>769692</v>
      </c>
      <c r="R76" s="421">
        <v>12026</v>
      </c>
      <c r="S76" s="421">
        <v>5021.5200000000004</v>
      </c>
      <c r="T76" s="421">
        <v>3837.24</v>
      </c>
      <c r="U76" s="422">
        <v>563.67999999999995</v>
      </c>
      <c r="V76" s="413">
        <v>534820</v>
      </c>
      <c r="W76" s="413">
        <v>9383</v>
      </c>
      <c r="X76" s="413">
        <v>3489.2</v>
      </c>
      <c r="Y76" s="413">
        <v>2666.31</v>
      </c>
      <c r="Z76" s="413">
        <v>563.67999999999995</v>
      </c>
      <c r="AA76" s="420">
        <v>413644</v>
      </c>
      <c r="AB76" s="421">
        <v>6672</v>
      </c>
      <c r="AC76" s="421">
        <v>2698.64</v>
      </c>
      <c r="AD76" s="421">
        <v>2062.19</v>
      </c>
      <c r="AE76" s="422">
        <v>563.67999999999995</v>
      </c>
      <c r="AK76" s="423"/>
      <c r="AL76" s="424"/>
      <c r="AM76" s="424"/>
      <c r="AN76" s="424"/>
      <c r="AO76" s="425"/>
      <c r="AU76" s="420">
        <f t="shared" si="11"/>
        <v>2151248</v>
      </c>
      <c r="AV76" s="421">
        <f t="shared" si="10"/>
        <v>28660</v>
      </c>
      <c r="AW76" s="421">
        <f t="shared" si="13"/>
        <v>14034.880000000001</v>
      </c>
      <c r="AX76" s="421">
        <f t="shared" si="12"/>
        <v>6887.65</v>
      </c>
      <c r="AY76" s="422">
        <f t="shared" si="14"/>
        <v>2250.5099999999998</v>
      </c>
    </row>
    <row r="77" spans="1:51" s="34" customFormat="1" x14ac:dyDescent="0.2">
      <c r="A77" s="412" t="s">
        <v>114</v>
      </c>
      <c r="B77" s="412" t="s">
        <v>135</v>
      </c>
      <c r="C77" s="413"/>
      <c r="D77" s="412"/>
      <c r="E77" s="412" t="s">
        <v>99</v>
      </c>
      <c r="F77" s="412"/>
      <c r="G77" s="413">
        <f t="shared" si="5"/>
        <v>0</v>
      </c>
      <c r="H77" s="412"/>
      <c r="I77" s="412" t="s">
        <v>105</v>
      </c>
      <c r="J77" s="412"/>
      <c r="K77" s="412"/>
      <c r="L77" s="420"/>
      <c r="M77" s="421"/>
      <c r="N77" s="421"/>
      <c r="O77" s="421"/>
      <c r="P77" s="422"/>
      <c r="Q77" s="420"/>
      <c r="R77" s="421"/>
      <c r="S77" s="421"/>
      <c r="T77" s="421"/>
      <c r="U77" s="422"/>
      <c r="V77" s="413"/>
      <c r="W77" s="413"/>
      <c r="X77" s="413"/>
      <c r="Y77" s="413"/>
      <c r="Z77" s="413"/>
      <c r="AA77" s="420"/>
      <c r="AB77" s="421"/>
      <c r="AC77" s="421"/>
      <c r="AD77" s="421"/>
      <c r="AE77" s="422"/>
      <c r="AK77" s="423"/>
      <c r="AL77" s="424"/>
      <c r="AM77" s="424"/>
      <c r="AN77" s="424"/>
      <c r="AO77" s="425"/>
      <c r="AU77" s="420">
        <f t="shared" si="11"/>
        <v>0</v>
      </c>
      <c r="AV77" s="421">
        <f t="shared" si="10"/>
        <v>0</v>
      </c>
      <c r="AW77" s="421">
        <f t="shared" si="13"/>
        <v>0</v>
      </c>
      <c r="AX77" s="421">
        <f t="shared" si="12"/>
        <v>0</v>
      </c>
      <c r="AY77" s="422">
        <f t="shared" si="14"/>
        <v>0</v>
      </c>
    </row>
    <row r="78" spans="1:51" s="34" customFormat="1" x14ac:dyDescent="0.2">
      <c r="A78" s="412" t="s">
        <v>6</v>
      </c>
      <c r="B78" s="412" t="s">
        <v>135</v>
      </c>
      <c r="C78" s="413"/>
      <c r="D78" s="412"/>
      <c r="E78" s="412"/>
      <c r="F78" s="412"/>
      <c r="G78" s="413">
        <f t="shared" si="5"/>
        <v>0</v>
      </c>
      <c r="H78" s="412"/>
      <c r="I78" s="412" t="s">
        <v>106</v>
      </c>
      <c r="J78" s="412" t="s">
        <v>218</v>
      </c>
      <c r="K78" s="412" t="s">
        <v>153</v>
      </c>
      <c r="L78" s="420"/>
      <c r="M78" s="421"/>
      <c r="N78" s="421"/>
      <c r="O78" s="421"/>
      <c r="P78" s="422"/>
      <c r="Q78" s="420"/>
      <c r="R78" s="421"/>
      <c r="S78" s="421"/>
      <c r="T78" s="421"/>
      <c r="U78" s="422"/>
      <c r="V78" s="413"/>
      <c r="W78" s="413"/>
      <c r="X78" s="413"/>
      <c r="Y78" s="413"/>
      <c r="Z78" s="413"/>
      <c r="AA78" s="420">
        <v>0</v>
      </c>
      <c r="AB78" s="421">
        <v>0</v>
      </c>
      <c r="AC78" s="421">
        <v>420.85</v>
      </c>
      <c r="AD78" s="421">
        <v>0</v>
      </c>
      <c r="AE78" s="422">
        <v>0</v>
      </c>
      <c r="AK78" s="423"/>
      <c r="AL78" s="424"/>
      <c r="AM78" s="424"/>
      <c r="AN78" s="424"/>
      <c r="AO78" s="425"/>
      <c r="AU78" s="420">
        <f t="shared" si="11"/>
        <v>0</v>
      </c>
      <c r="AV78" s="421">
        <f t="shared" si="10"/>
        <v>0</v>
      </c>
      <c r="AW78" s="421">
        <f t="shared" si="13"/>
        <v>420.85</v>
      </c>
      <c r="AX78" s="421">
        <f t="shared" si="12"/>
        <v>0</v>
      </c>
      <c r="AY78" s="422">
        <f t="shared" si="14"/>
        <v>0</v>
      </c>
    </row>
    <row r="79" spans="1:51" s="34" customFormat="1" x14ac:dyDescent="0.2">
      <c r="A79" s="412" t="s">
        <v>108</v>
      </c>
      <c r="B79" s="412" t="s">
        <v>135</v>
      </c>
      <c r="C79" s="413"/>
      <c r="D79" s="412"/>
      <c r="E79" s="412"/>
      <c r="F79" s="412"/>
      <c r="G79" s="413">
        <f t="shared" si="5"/>
        <v>0</v>
      </c>
      <c r="H79" s="412"/>
      <c r="I79" s="412" t="s">
        <v>109</v>
      </c>
      <c r="J79" s="412"/>
      <c r="K79" s="412"/>
      <c r="L79" s="420"/>
      <c r="M79" s="421"/>
      <c r="N79" s="421"/>
      <c r="O79" s="421"/>
      <c r="P79" s="422"/>
      <c r="Q79" s="420"/>
      <c r="R79" s="421"/>
      <c r="S79" s="421"/>
      <c r="T79" s="421"/>
      <c r="U79" s="422"/>
      <c r="V79" s="413"/>
      <c r="W79" s="413"/>
      <c r="X79" s="413"/>
      <c r="Y79" s="413"/>
      <c r="Z79" s="413"/>
      <c r="AA79" s="420"/>
      <c r="AB79" s="421"/>
      <c r="AC79" s="421"/>
      <c r="AD79" s="421"/>
      <c r="AE79" s="422"/>
      <c r="AK79" s="423"/>
      <c r="AL79" s="424"/>
      <c r="AM79" s="424"/>
      <c r="AN79" s="424"/>
      <c r="AO79" s="425"/>
      <c r="AU79" s="420">
        <f t="shared" si="11"/>
        <v>0</v>
      </c>
      <c r="AV79" s="421">
        <f t="shared" si="10"/>
        <v>0</v>
      </c>
      <c r="AW79" s="421">
        <f t="shared" si="13"/>
        <v>0</v>
      </c>
      <c r="AX79" s="421">
        <f t="shared" si="12"/>
        <v>0</v>
      </c>
      <c r="AY79" s="422">
        <f t="shared" si="14"/>
        <v>0</v>
      </c>
    </row>
    <row r="80" spans="1:51" s="34" customFormat="1" x14ac:dyDescent="0.2">
      <c r="A80" s="412" t="s">
        <v>53</v>
      </c>
      <c r="B80" s="412" t="s">
        <v>135</v>
      </c>
      <c r="C80" s="413"/>
      <c r="D80" s="412"/>
      <c r="E80" s="412" t="s">
        <v>62</v>
      </c>
      <c r="F80" s="412"/>
      <c r="G80" s="413">
        <f t="shared" si="5"/>
        <v>0</v>
      </c>
      <c r="H80" s="412"/>
      <c r="I80" s="412" t="s">
        <v>82</v>
      </c>
      <c r="J80" s="412" t="s">
        <v>252</v>
      </c>
      <c r="K80" s="412" t="s">
        <v>178</v>
      </c>
      <c r="L80" s="420">
        <v>74052</v>
      </c>
      <c r="M80" s="421">
        <v>99</v>
      </c>
      <c r="N80" s="421">
        <v>483.12</v>
      </c>
      <c r="O80" s="421">
        <v>369.18</v>
      </c>
      <c r="P80" s="422">
        <v>418.62</v>
      </c>
      <c r="Q80" s="420">
        <v>68816</v>
      </c>
      <c r="R80" s="421">
        <v>1075</v>
      </c>
      <c r="S80" s="421">
        <v>448.96</v>
      </c>
      <c r="T80" s="421">
        <v>343.08</v>
      </c>
      <c r="U80" s="422">
        <v>421.77</v>
      </c>
      <c r="V80" s="413">
        <v>0</v>
      </c>
      <c r="W80" s="413">
        <v>0</v>
      </c>
      <c r="X80" s="413"/>
      <c r="Y80" s="413"/>
      <c r="Z80" s="413">
        <v>421.77</v>
      </c>
      <c r="AA80" s="420"/>
      <c r="AB80" s="421"/>
      <c r="AC80" s="421"/>
      <c r="AD80" s="421"/>
      <c r="AE80" s="422"/>
      <c r="AK80" s="423"/>
      <c r="AL80" s="424"/>
      <c r="AM80" s="424"/>
      <c r="AN80" s="424"/>
      <c r="AO80" s="425"/>
      <c r="AU80" s="420">
        <f t="shared" si="11"/>
        <v>142868</v>
      </c>
      <c r="AV80" s="421">
        <f t="shared" si="10"/>
        <v>1174</v>
      </c>
      <c r="AW80" s="421">
        <f t="shared" si="13"/>
        <v>932.07999999999993</v>
      </c>
      <c r="AX80" s="421">
        <f t="shared" si="12"/>
        <v>369.18</v>
      </c>
      <c r="AY80" s="422">
        <f t="shared" si="14"/>
        <v>1262.1599999999999</v>
      </c>
    </row>
    <row r="81" spans="1:51" s="34" customFormat="1" x14ac:dyDescent="0.2">
      <c r="A81" s="412" t="s">
        <v>54</v>
      </c>
      <c r="B81" s="412" t="s">
        <v>135</v>
      </c>
      <c r="C81" s="413"/>
      <c r="D81" s="412"/>
      <c r="E81" s="412" t="s">
        <v>91</v>
      </c>
      <c r="F81" s="412"/>
      <c r="G81" s="413">
        <f t="shared" si="5"/>
        <v>0</v>
      </c>
      <c r="H81" s="412"/>
      <c r="I81" s="412" t="s">
        <v>82</v>
      </c>
      <c r="J81" s="412"/>
      <c r="K81" s="412"/>
      <c r="L81" s="420"/>
      <c r="M81" s="421"/>
      <c r="N81" s="421"/>
      <c r="O81" s="421"/>
      <c r="P81" s="422"/>
      <c r="Q81" s="420"/>
      <c r="R81" s="421"/>
      <c r="S81" s="421"/>
      <c r="T81" s="421"/>
      <c r="U81" s="422"/>
      <c r="V81" s="413"/>
      <c r="W81" s="413"/>
      <c r="X81" s="413"/>
      <c r="Y81" s="413"/>
      <c r="Z81" s="413"/>
      <c r="AA81" s="420"/>
      <c r="AB81" s="421"/>
      <c r="AC81" s="421"/>
      <c r="AD81" s="421"/>
      <c r="AE81" s="422"/>
      <c r="AK81" s="423"/>
      <c r="AL81" s="424"/>
      <c r="AM81" s="424"/>
      <c r="AN81" s="424"/>
      <c r="AO81" s="425"/>
      <c r="AU81" s="420">
        <f t="shared" si="11"/>
        <v>0</v>
      </c>
      <c r="AV81" s="421">
        <f t="shared" si="10"/>
        <v>0</v>
      </c>
      <c r="AW81" s="421">
        <f t="shared" si="13"/>
        <v>0</v>
      </c>
      <c r="AX81" s="421">
        <f t="shared" si="12"/>
        <v>0</v>
      </c>
      <c r="AY81" s="422">
        <f t="shared" si="14"/>
        <v>0</v>
      </c>
    </row>
    <row r="82" spans="1:51" s="181" customFormat="1" x14ac:dyDescent="0.2">
      <c r="A82" s="427" t="s">
        <v>127</v>
      </c>
      <c r="B82" s="427" t="s">
        <v>331</v>
      </c>
      <c r="C82" s="428">
        <v>209.35</v>
      </c>
      <c r="D82" s="427">
        <v>159.97</v>
      </c>
      <c r="E82" s="427" t="s">
        <v>149</v>
      </c>
      <c r="F82" s="427">
        <v>143.80000000000001</v>
      </c>
      <c r="G82" s="428">
        <f t="shared" si="5"/>
        <v>513.12</v>
      </c>
      <c r="H82" s="427" t="s">
        <v>440</v>
      </c>
      <c r="I82" s="427" t="s">
        <v>84</v>
      </c>
      <c r="J82" s="427" t="s">
        <v>274</v>
      </c>
      <c r="K82" s="427" t="s">
        <v>145</v>
      </c>
      <c r="L82" s="429">
        <v>52360</v>
      </c>
      <c r="M82" s="430">
        <v>858</v>
      </c>
      <c r="N82" s="430">
        <v>375.76</v>
      </c>
      <c r="O82" s="430">
        <v>287.14</v>
      </c>
      <c r="P82" s="431">
        <v>141.12</v>
      </c>
      <c r="Q82" s="429">
        <v>98736</v>
      </c>
      <c r="R82" s="430">
        <v>1593</v>
      </c>
      <c r="S82" s="430">
        <v>708.58</v>
      </c>
      <c r="T82" s="430">
        <v>541.46</v>
      </c>
      <c r="U82" s="431">
        <v>143.80000000000001</v>
      </c>
      <c r="V82" s="428"/>
      <c r="W82" s="428"/>
      <c r="X82" s="428"/>
      <c r="Y82" s="428"/>
      <c r="Z82" s="428"/>
      <c r="AA82" s="429">
        <v>20944</v>
      </c>
      <c r="AB82" s="430">
        <v>355</v>
      </c>
      <c r="AC82" s="430">
        <v>150.30000000000001</v>
      </c>
      <c r="AD82" s="430">
        <v>114.85</v>
      </c>
      <c r="AE82" s="431">
        <v>143.80000000000001</v>
      </c>
      <c r="AK82" s="317"/>
      <c r="AL82" s="318"/>
      <c r="AM82" s="318"/>
      <c r="AN82" s="318"/>
      <c r="AO82" s="319"/>
      <c r="AU82" s="429">
        <f t="shared" si="11"/>
        <v>172040</v>
      </c>
      <c r="AV82" s="430">
        <f t="shared" si="10"/>
        <v>2806</v>
      </c>
      <c r="AW82" s="430">
        <f t="shared" si="13"/>
        <v>1234.6400000000001</v>
      </c>
      <c r="AX82" s="430">
        <f t="shared" si="12"/>
        <v>401.99</v>
      </c>
      <c r="AY82" s="431">
        <f t="shared" si="14"/>
        <v>428.72</v>
      </c>
    </row>
    <row r="83" spans="1:51" s="34" customFormat="1" x14ac:dyDescent="0.2">
      <c r="A83" s="412" t="s">
        <v>55</v>
      </c>
      <c r="B83" s="412" t="s">
        <v>331</v>
      </c>
      <c r="C83" s="413"/>
      <c r="D83" s="412"/>
      <c r="E83" s="412" t="s">
        <v>104</v>
      </c>
      <c r="F83" s="412"/>
      <c r="G83" s="413">
        <f t="shared" si="5"/>
        <v>0</v>
      </c>
      <c r="H83" s="412"/>
      <c r="I83" s="412" t="s">
        <v>84</v>
      </c>
      <c r="J83" s="412" t="s">
        <v>236</v>
      </c>
      <c r="K83" s="412" t="s">
        <v>154</v>
      </c>
      <c r="L83" s="420">
        <v>28424</v>
      </c>
      <c r="M83" s="421">
        <v>458</v>
      </c>
      <c r="N83" s="421">
        <v>185.44</v>
      </c>
      <c r="O83" s="421">
        <v>141.71</v>
      </c>
      <c r="P83" s="422">
        <v>278.89</v>
      </c>
      <c r="Q83" s="420">
        <v>26928</v>
      </c>
      <c r="R83" s="421">
        <v>434</v>
      </c>
      <c r="S83" s="421">
        <v>175.68</v>
      </c>
      <c r="T83" s="421">
        <v>134.25</v>
      </c>
      <c r="U83" s="422">
        <v>281.82</v>
      </c>
      <c r="V83" s="413">
        <v>23936</v>
      </c>
      <c r="W83" s="413">
        <v>413</v>
      </c>
      <c r="X83" s="413">
        <v>156.16</v>
      </c>
      <c r="Y83" s="413">
        <v>119.33</v>
      </c>
      <c r="Z83" s="413">
        <v>281.82</v>
      </c>
      <c r="AA83" s="420">
        <v>21692</v>
      </c>
      <c r="AB83" s="421">
        <v>350</v>
      </c>
      <c r="AC83" s="421">
        <v>141.52000000000001</v>
      </c>
      <c r="AD83" s="421">
        <v>108.14</v>
      </c>
      <c r="AE83" s="422">
        <v>281.82</v>
      </c>
      <c r="AK83" s="423"/>
      <c r="AL83" s="424"/>
      <c r="AM83" s="424"/>
      <c r="AN83" s="424"/>
      <c r="AO83" s="425"/>
      <c r="AU83" s="420">
        <f t="shared" si="11"/>
        <v>100980</v>
      </c>
      <c r="AV83" s="421">
        <f t="shared" si="10"/>
        <v>1655</v>
      </c>
      <c r="AW83" s="421">
        <f t="shared" si="13"/>
        <v>658.8</v>
      </c>
      <c r="AX83" s="421">
        <f t="shared" si="12"/>
        <v>369.18</v>
      </c>
      <c r="AY83" s="422">
        <f t="shared" si="14"/>
        <v>1124.3499999999999</v>
      </c>
    </row>
    <row r="84" spans="1:51" s="34" customFormat="1" x14ac:dyDescent="0.2">
      <c r="A84" s="412" t="s">
        <v>57</v>
      </c>
      <c r="B84" s="412" t="s">
        <v>331</v>
      </c>
      <c r="C84" s="413"/>
      <c r="D84" s="412"/>
      <c r="E84" s="412"/>
      <c r="F84" s="412"/>
      <c r="G84" s="413">
        <f t="shared" si="5"/>
        <v>0</v>
      </c>
      <c r="H84" s="412"/>
      <c r="I84" s="412" t="s">
        <v>84</v>
      </c>
      <c r="J84" s="412" t="s">
        <v>237</v>
      </c>
      <c r="K84" s="412" t="s">
        <v>155</v>
      </c>
      <c r="L84" s="420">
        <v>47872</v>
      </c>
      <c r="M84" s="421">
        <v>760</v>
      </c>
      <c r="N84" s="421">
        <v>312.32</v>
      </c>
      <c r="O84" s="421">
        <v>238.66</v>
      </c>
      <c r="P84" s="422">
        <v>417.39</v>
      </c>
      <c r="Q84" s="420">
        <v>115192</v>
      </c>
      <c r="R84" s="421">
        <v>1888</v>
      </c>
      <c r="S84" s="421">
        <v>751.52</v>
      </c>
      <c r="T84" s="421">
        <v>574.28</v>
      </c>
      <c r="U84" s="422">
        <v>421.77</v>
      </c>
      <c r="V84" s="413">
        <v>93500</v>
      </c>
      <c r="W84" s="413">
        <v>1612</v>
      </c>
      <c r="X84" s="413">
        <v>610</v>
      </c>
      <c r="Y84" s="413">
        <v>466.14</v>
      </c>
      <c r="Z84" s="413">
        <v>421.77</v>
      </c>
      <c r="AA84" s="420">
        <v>47124</v>
      </c>
      <c r="AB84" s="421">
        <v>760</v>
      </c>
      <c r="AC84" s="421">
        <v>307.44</v>
      </c>
      <c r="AD84" s="421">
        <v>234.93</v>
      </c>
      <c r="AE84" s="422">
        <v>421.77</v>
      </c>
      <c r="AK84" s="423"/>
      <c r="AL84" s="424"/>
      <c r="AM84" s="424"/>
      <c r="AN84" s="424"/>
      <c r="AO84" s="425"/>
      <c r="AU84" s="420">
        <f t="shared" si="11"/>
        <v>303688</v>
      </c>
      <c r="AV84" s="421">
        <f t="shared" si="10"/>
        <v>5020</v>
      </c>
      <c r="AW84" s="421">
        <f t="shared" si="13"/>
        <v>1981.28</v>
      </c>
      <c r="AX84" s="421">
        <f t="shared" si="12"/>
        <v>939.73</v>
      </c>
      <c r="AY84" s="422">
        <f t="shared" si="14"/>
        <v>1682.6999999999998</v>
      </c>
    </row>
    <row r="85" spans="1:51" s="181" customFormat="1" x14ac:dyDescent="0.2">
      <c r="A85" s="427" t="s">
        <v>58</v>
      </c>
      <c r="B85" s="427" t="s">
        <v>331</v>
      </c>
      <c r="C85" s="428">
        <v>175.68</v>
      </c>
      <c r="D85" s="427">
        <v>134.25</v>
      </c>
      <c r="E85" s="427" t="s">
        <v>104</v>
      </c>
      <c r="F85" s="427">
        <v>281.82</v>
      </c>
      <c r="G85" s="428">
        <f t="shared" si="5"/>
        <v>591.75</v>
      </c>
      <c r="H85" s="427" t="s">
        <v>441</v>
      </c>
      <c r="I85" s="427" t="s">
        <v>442</v>
      </c>
      <c r="J85" s="427" t="s">
        <v>226</v>
      </c>
      <c r="K85" s="427" t="s">
        <v>203</v>
      </c>
      <c r="L85" s="429">
        <v>21692</v>
      </c>
      <c r="M85" s="430">
        <v>368</v>
      </c>
      <c r="N85" s="430">
        <v>141.55000000000001</v>
      </c>
      <c r="O85" s="430">
        <v>108.14</v>
      </c>
      <c r="P85" s="431">
        <v>277.02</v>
      </c>
      <c r="Q85" s="429">
        <v>22440</v>
      </c>
      <c r="R85" s="430">
        <v>356</v>
      </c>
      <c r="S85" s="430">
        <v>146.4</v>
      </c>
      <c r="T85" s="430">
        <v>111.87</v>
      </c>
      <c r="U85" s="431">
        <v>281.82</v>
      </c>
      <c r="V85" s="428"/>
      <c r="W85" s="428"/>
      <c r="X85" s="428"/>
      <c r="Y85" s="428"/>
      <c r="Z85" s="428"/>
      <c r="AA85" s="429">
        <v>28424</v>
      </c>
      <c r="AB85" s="430">
        <v>482</v>
      </c>
      <c r="AC85" s="430">
        <v>185.44</v>
      </c>
      <c r="AD85" s="430">
        <v>141.71</v>
      </c>
      <c r="AE85" s="431">
        <v>281.82</v>
      </c>
      <c r="AK85" s="317"/>
      <c r="AL85" s="318"/>
      <c r="AM85" s="318"/>
      <c r="AN85" s="318"/>
      <c r="AO85" s="319"/>
      <c r="AU85" s="429">
        <f t="shared" si="11"/>
        <v>72556</v>
      </c>
      <c r="AV85" s="430">
        <f t="shared" si="10"/>
        <v>1206</v>
      </c>
      <c r="AW85" s="430">
        <f t="shared" si="13"/>
        <v>473.39000000000004</v>
      </c>
      <c r="AX85" s="430">
        <f t="shared" si="12"/>
        <v>249.85000000000002</v>
      </c>
      <c r="AY85" s="431">
        <f t="shared" si="14"/>
        <v>840.65999999999985</v>
      </c>
    </row>
    <row r="86" spans="1:51" s="34" customFormat="1" x14ac:dyDescent="0.2">
      <c r="A86" s="412" t="s">
        <v>59</v>
      </c>
      <c r="B86" s="412" t="s">
        <v>331</v>
      </c>
      <c r="C86" s="413"/>
      <c r="D86" s="412"/>
      <c r="E86" s="412" t="s">
        <v>89</v>
      </c>
      <c r="F86" s="412"/>
      <c r="G86" s="413">
        <f t="shared" si="5"/>
        <v>0</v>
      </c>
      <c r="H86" s="412"/>
      <c r="I86" s="412" t="s">
        <v>86</v>
      </c>
      <c r="J86" s="412" t="s">
        <v>225</v>
      </c>
      <c r="K86" s="412" t="s">
        <v>156</v>
      </c>
      <c r="L86" s="420">
        <v>15708</v>
      </c>
      <c r="M86" s="421">
        <v>266</v>
      </c>
      <c r="N86" s="421">
        <v>102.48</v>
      </c>
      <c r="O86" s="421">
        <v>78.31</v>
      </c>
      <c r="P86" s="422">
        <v>278.54000000000002</v>
      </c>
      <c r="Q86" s="420">
        <v>21682</v>
      </c>
      <c r="R86" s="421">
        <v>350</v>
      </c>
      <c r="S86" s="421">
        <v>141.52000000000001</v>
      </c>
      <c r="T86" s="421">
        <v>108.14</v>
      </c>
      <c r="U86" s="422">
        <v>281.82</v>
      </c>
      <c r="V86" s="413">
        <v>27676</v>
      </c>
      <c r="W86" s="413">
        <v>446</v>
      </c>
      <c r="X86" s="413">
        <v>180.56</v>
      </c>
      <c r="Y86" s="413">
        <v>137.97999999999999</v>
      </c>
      <c r="Z86" s="413">
        <v>281.82</v>
      </c>
      <c r="AA86" s="420">
        <v>25432</v>
      </c>
      <c r="AB86" s="421">
        <v>404</v>
      </c>
      <c r="AC86" s="421">
        <v>165.92</v>
      </c>
      <c r="AD86" s="421">
        <v>126.79</v>
      </c>
      <c r="AE86" s="422">
        <v>281.82</v>
      </c>
      <c r="AK86" s="423"/>
      <c r="AL86" s="424"/>
      <c r="AM86" s="424"/>
      <c r="AN86" s="424"/>
      <c r="AO86" s="425"/>
      <c r="AU86" s="420">
        <f t="shared" si="11"/>
        <v>90498</v>
      </c>
      <c r="AV86" s="421">
        <f t="shared" si="10"/>
        <v>1466</v>
      </c>
      <c r="AW86" s="421">
        <f t="shared" si="13"/>
        <v>590.48</v>
      </c>
      <c r="AX86" s="421">
        <f t="shared" si="12"/>
        <v>343.08</v>
      </c>
      <c r="AY86" s="422">
        <f>P86+U86+Z86+AE86+AJ86+AO86+AT86</f>
        <v>1124</v>
      </c>
    </row>
    <row r="87" spans="1:51" s="181" customFormat="1" x14ac:dyDescent="0.2">
      <c r="A87" s="427" t="s">
        <v>60</v>
      </c>
      <c r="B87" s="427" t="s">
        <v>151</v>
      </c>
      <c r="C87" s="428">
        <v>136.04</v>
      </c>
      <c r="D87" s="427"/>
      <c r="E87" s="427" t="s">
        <v>273</v>
      </c>
      <c r="F87" s="427"/>
      <c r="G87" s="428">
        <f t="shared" si="5"/>
        <v>136.04</v>
      </c>
      <c r="H87" s="427" t="s">
        <v>438</v>
      </c>
      <c r="I87" s="427" t="s">
        <v>87</v>
      </c>
      <c r="J87" s="427" t="s">
        <v>272</v>
      </c>
      <c r="K87" s="427" t="s">
        <v>146</v>
      </c>
      <c r="L87" s="429"/>
      <c r="M87" s="430"/>
      <c r="N87" s="430"/>
      <c r="O87" s="430"/>
      <c r="P87" s="431"/>
      <c r="Q87" s="429">
        <v>0</v>
      </c>
      <c r="R87" s="430">
        <v>0</v>
      </c>
      <c r="S87" s="430">
        <v>136.04</v>
      </c>
      <c r="T87" s="430"/>
      <c r="U87" s="431"/>
      <c r="V87" s="428"/>
      <c r="W87" s="428"/>
      <c r="X87" s="428"/>
      <c r="Y87" s="428"/>
      <c r="Z87" s="428"/>
      <c r="AA87" s="429">
        <v>0</v>
      </c>
      <c r="AB87" s="430">
        <v>0</v>
      </c>
      <c r="AC87" s="430">
        <v>136.04</v>
      </c>
      <c r="AD87" s="430"/>
      <c r="AE87" s="431"/>
      <c r="AK87" s="317"/>
      <c r="AL87" s="318"/>
      <c r="AM87" s="318"/>
      <c r="AN87" s="318"/>
      <c r="AO87" s="319"/>
      <c r="AU87" s="429">
        <f t="shared" si="11"/>
        <v>0</v>
      </c>
      <c r="AV87" s="430">
        <f t="shared" si="10"/>
        <v>0</v>
      </c>
      <c r="AW87" s="430">
        <f t="shared" si="13"/>
        <v>272.08</v>
      </c>
      <c r="AX87" s="430">
        <f t="shared" si="12"/>
        <v>0</v>
      </c>
      <c r="AY87" s="431">
        <f t="shared" ref="AY87:AY88" si="15">P87+U87+Z87+AE87+AJ87+AO87+AT87</f>
        <v>0</v>
      </c>
    </row>
    <row r="88" spans="1:51" s="181" customFormat="1" ht="13.5" thickBot="1" x14ac:dyDescent="0.25">
      <c r="A88" s="427" t="s">
        <v>61</v>
      </c>
      <c r="B88" s="427" t="s">
        <v>137</v>
      </c>
      <c r="C88" s="428">
        <v>107.36</v>
      </c>
      <c r="D88" s="427">
        <v>86.15</v>
      </c>
      <c r="E88" s="427" t="s">
        <v>90</v>
      </c>
      <c r="F88" s="427">
        <v>143.80000000000001</v>
      </c>
      <c r="G88" s="428">
        <f t="shared" si="5"/>
        <v>337.31</v>
      </c>
      <c r="H88" s="427" t="s">
        <v>439</v>
      </c>
      <c r="I88" s="427" t="s">
        <v>87</v>
      </c>
      <c r="J88" s="427" t="s">
        <v>272</v>
      </c>
      <c r="K88" s="427" t="s">
        <v>145</v>
      </c>
      <c r="L88" s="432"/>
      <c r="M88" s="433"/>
      <c r="N88" s="433"/>
      <c r="O88" s="433"/>
      <c r="P88" s="434"/>
      <c r="Q88" s="432">
        <v>15708</v>
      </c>
      <c r="R88" s="433">
        <v>253</v>
      </c>
      <c r="S88" s="433">
        <v>102.48</v>
      </c>
      <c r="T88" s="433">
        <v>82.24</v>
      </c>
      <c r="U88" s="434">
        <v>143.80000000000001</v>
      </c>
      <c r="V88" s="428"/>
      <c r="W88" s="428"/>
      <c r="X88" s="428"/>
      <c r="Y88" s="428"/>
      <c r="Z88" s="428"/>
      <c r="AA88" s="432">
        <v>14960</v>
      </c>
      <c r="AB88" s="433">
        <v>245</v>
      </c>
      <c r="AC88" s="433">
        <v>97.6</v>
      </c>
      <c r="AD88" s="433">
        <v>78.319999999999993</v>
      </c>
      <c r="AE88" s="434">
        <v>143.80000000000001</v>
      </c>
      <c r="AK88" s="435"/>
      <c r="AL88" s="436"/>
      <c r="AM88" s="436"/>
      <c r="AN88" s="436"/>
      <c r="AO88" s="437"/>
      <c r="AU88" s="432">
        <f t="shared" si="11"/>
        <v>30668</v>
      </c>
      <c r="AV88" s="433">
        <f t="shared" si="10"/>
        <v>498</v>
      </c>
      <c r="AW88" s="433">
        <f t="shared" si="13"/>
        <v>200.07999999999998</v>
      </c>
      <c r="AX88" s="433">
        <f t="shared" si="12"/>
        <v>78.319999999999993</v>
      </c>
      <c r="AY88" s="434">
        <f t="shared" si="15"/>
        <v>287.60000000000002</v>
      </c>
    </row>
    <row r="89" spans="1:51" s="334" customFormat="1" ht="16.5" thickBot="1" x14ac:dyDescent="0.3">
      <c r="A89" s="337"/>
      <c r="B89" s="338" t="s">
        <v>94</v>
      </c>
      <c r="C89" s="339">
        <f>SUM(C8:C88)</f>
        <v>1965.5499999999997</v>
      </c>
      <c r="D89" s="339">
        <f>SUM(D8:D88)</f>
        <v>1402.14</v>
      </c>
      <c r="E89" s="340"/>
      <c r="F89" s="339">
        <f>SUM(F8:F88)</f>
        <v>1414.9199999999998</v>
      </c>
      <c r="G89" s="341">
        <f>SUM(G8:G88)</f>
        <v>4782.6100000000006</v>
      </c>
      <c r="H89" s="338"/>
      <c r="I89" s="342" t="s">
        <v>110</v>
      </c>
      <c r="J89" s="342"/>
      <c r="K89" s="342"/>
      <c r="L89" s="343">
        <f t="shared" ref="L89:U89" si="16">SUM(L8:L88)</f>
        <v>6072264</v>
      </c>
      <c r="M89" s="343">
        <f t="shared" si="16"/>
        <v>55761</v>
      </c>
      <c r="N89" s="343">
        <f t="shared" si="16"/>
        <v>43499.670000000006</v>
      </c>
      <c r="O89" s="343">
        <f t="shared" si="16"/>
        <v>27995.090000000004</v>
      </c>
      <c r="P89" s="343">
        <f t="shared" si="16"/>
        <v>15471.370000000003</v>
      </c>
      <c r="Q89" s="343">
        <f t="shared" si="16"/>
        <v>6014930.0800000001</v>
      </c>
      <c r="R89" s="343">
        <f t="shared" si="16"/>
        <v>96611</v>
      </c>
      <c r="S89" s="344">
        <f t="shared" si="16"/>
        <v>43797.449999999975</v>
      </c>
      <c r="T89" s="343">
        <f t="shared" si="16"/>
        <v>28037.489999999998</v>
      </c>
      <c r="U89" s="345">
        <f t="shared" si="16"/>
        <v>13454.71</v>
      </c>
      <c r="V89" s="346"/>
      <c r="W89" s="347"/>
      <c r="X89" s="348">
        <f>SUM(X8:X88)</f>
        <v>30732.479999999992</v>
      </c>
      <c r="Y89" s="348">
        <f>SUM(Y8:Y88)</f>
        <v>18247.079999999998</v>
      </c>
      <c r="Z89" s="349">
        <f>SUM(Z8:Z88)</f>
        <v>17640.28</v>
      </c>
      <c r="AA89" s="382"/>
      <c r="AB89" s="383"/>
      <c r="AC89" s="383">
        <f>SUM(AC8:AC88)</f>
        <v>28916.109999999986</v>
      </c>
      <c r="AD89" s="383">
        <f>SUM(AD8:AD88)</f>
        <v>17212.709999999995</v>
      </c>
      <c r="AE89" s="384">
        <f>SUM(AE8:AE88)</f>
        <v>15285.629999999997</v>
      </c>
      <c r="AF89" s="350"/>
      <c r="AG89" s="348"/>
      <c r="AH89" s="348">
        <f>SUM(AH8:AH88)</f>
        <v>0</v>
      </c>
      <c r="AI89" s="348">
        <f>SUM(AI8:AI88)</f>
        <v>0</v>
      </c>
      <c r="AJ89" s="348">
        <f>SUM(AJ8:AJ88)</f>
        <v>0</v>
      </c>
      <c r="AK89" s="351"/>
      <c r="AL89" s="351">
        <f>SUM(AL8:AL88)</f>
        <v>0</v>
      </c>
      <c r="AM89" s="351">
        <f>SUM(AM8:AM88)</f>
        <v>0</v>
      </c>
      <c r="AN89" s="351"/>
      <c r="AO89" s="351">
        <v>0</v>
      </c>
      <c r="AP89" s="350"/>
      <c r="AQ89" s="348"/>
      <c r="AR89" s="348">
        <f t="shared" ref="AR89:AY89" si="17">SUM(AR8:AR88)</f>
        <v>0</v>
      </c>
      <c r="AS89" s="348">
        <f t="shared" si="17"/>
        <v>0</v>
      </c>
      <c r="AT89" s="348">
        <f t="shared" si="17"/>
        <v>0</v>
      </c>
      <c r="AU89" s="370" t="e">
        <f t="shared" si="17"/>
        <v>#VALUE!</v>
      </c>
      <c r="AV89" s="352">
        <f t="shared" si="17"/>
        <v>271151</v>
      </c>
      <c r="AW89" s="353">
        <f t="shared" si="17"/>
        <v>141744.61999999994</v>
      </c>
      <c r="AX89" s="353">
        <f t="shared" si="17"/>
        <v>66630.8</v>
      </c>
      <c r="AY89" s="353">
        <f t="shared" si="17"/>
        <v>59317.489999999983</v>
      </c>
    </row>
    <row r="90" spans="1:51" s="335" customFormat="1" x14ac:dyDescent="0.2">
      <c r="A90" s="334"/>
      <c r="B90" s="334"/>
      <c r="E90" s="354"/>
      <c r="G90" s="355">
        <f>-G105</f>
        <v>-4782.6100000000006</v>
      </c>
      <c r="H90" s="334"/>
      <c r="I90" s="334"/>
      <c r="J90" s="334"/>
      <c r="K90" s="334"/>
      <c r="L90" s="356"/>
      <c r="M90" s="356"/>
      <c r="N90" s="357"/>
      <c r="O90" s="357"/>
      <c r="P90" s="357"/>
      <c r="Q90" s="358"/>
      <c r="R90" s="359"/>
      <c r="S90" s="360">
        <f>S89+T89+U89</f>
        <v>85289.649999999965</v>
      </c>
      <c r="T90" s="334"/>
      <c r="U90" s="334"/>
      <c r="V90" s="359"/>
      <c r="W90" s="359"/>
      <c r="Y90" s="334"/>
      <c r="AA90" s="361"/>
      <c r="AB90" s="356"/>
      <c r="AC90" s="334"/>
      <c r="AD90" s="334"/>
      <c r="AE90" s="334"/>
      <c r="AH90" s="334"/>
      <c r="AI90" s="334"/>
      <c r="AJ90" s="362"/>
      <c r="AM90" s="334"/>
      <c r="AN90" s="334"/>
      <c r="AO90" s="334"/>
      <c r="AP90" s="334"/>
      <c r="AQ90" s="334"/>
      <c r="AR90" s="334"/>
      <c r="AS90" s="334"/>
      <c r="AT90" s="334"/>
      <c r="AU90" s="334"/>
      <c r="AV90" s="334"/>
    </row>
    <row r="91" spans="1:51" s="335" customFormat="1" x14ac:dyDescent="0.2">
      <c r="A91" s="334"/>
      <c r="B91" s="334"/>
      <c r="E91" s="354"/>
      <c r="F91" s="336"/>
      <c r="G91" s="336">
        <f>-G109</f>
        <v>0</v>
      </c>
      <c r="H91" s="334"/>
      <c r="I91" s="334"/>
      <c r="J91" s="334"/>
      <c r="K91" s="334"/>
      <c r="L91" s="356"/>
      <c r="M91" s="356"/>
      <c r="N91" s="357"/>
      <c r="O91" s="357"/>
      <c r="P91" s="357"/>
      <c r="Q91" s="358"/>
      <c r="R91" s="359"/>
      <c r="S91" s="334"/>
      <c r="T91" s="334"/>
      <c r="U91" s="334"/>
      <c r="V91" s="359"/>
      <c r="W91" s="359"/>
      <c r="Y91" s="334"/>
      <c r="AA91" s="361"/>
      <c r="AB91" s="356"/>
      <c r="AC91" s="334"/>
      <c r="AD91" s="334"/>
      <c r="AE91" s="334"/>
      <c r="AH91" s="334"/>
      <c r="AI91" s="334"/>
      <c r="AJ91" s="362"/>
      <c r="AM91" s="334"/>
      <c r="AN91" s="334"/>
      <c r="AO91" s="334"/>
      <c r="AP91" s="334"/>
      <c r="AQ91" s="334"/>
      <c r="AR91" s="334"/>
      <c r="AS91" s="334"/>
      <c r="AT91" s="334"/>
      <c r="AU91" s="334"/>
      <c r="AV91" s="334"/>
    </row>
    <row r="92" spans="1:51" s="334" customFormat="1" x14ac:dyDescent="0.2">
      <c r="A92" s="335" t="s">
        <v>229</v>
      </c>
      <c r="B92" s="334" t="s">
        <v>135</v>
      </c>
      <c r="C92" s="363"/>
      <c r="D92" s="335"/>
      <c r="E92" s="354"/>
      <c r="F92" s="336"/>
      <c r="G92" s="363"/>
      <c r="L92" s="356"/>
      <c r="M92" s="356"/>
      <c r="N92" s="357"/>
      <c r="O92" s="357"/>
      <c r="P92" s="357"/>
      <c r="Q92" s="358"/>
      <c r="R92" s="359"/>
      <c r="V92" s="359"/>
      <c r="W92" s="359"/>
      <c r="X92" s="335"/>
      <c r="Z92" s="335"/>
      <c r="AA92" s="361"/>
      <c r="AB92" s="356"/>
      <c r="AF92" s="335"/>
      <c r="AG92" s="335"/>
      <c r="AK92" s="335"/>
      <c r="AL92" s="335"/>
      <c r="AW92" s="335"/>
      <c r="AX92" s="335"/>
      <c r="AY92" s="335"/>
    </row>
    <row r="93" spans="1:51" x14ac:dyDescent="0.2">
      <c r="A93" s="35" t="s">
        <v>230</v>
      </c>
      <c r="B93" t="s">
        <v>137</v>
      </c>
      <c r="F93" s="7"/>
      <c r="G93" s="27">
        <f>SUM(G89:G92)</f>
        <v>0</v>
      </c>
      <c r="H93" s="158"/>
      <c r="AB93" s="14"/>
      <c r="AJ93" s="28"/>
    </row>
    <row r="94" spans="1:51" x14ac:dyDescent="0.2">
      <c r="A94" s="35" t="s">
        <v>231</v>
      </c>
      <c r="B94" t="s">
        <v>150</v>
      </c>
      <c r="F94" s="7"/>
      <c r="G94" s="27"/>
    </row>
    <row r="95" spans="1:51" x14ac:dyDescent="0.2">
      <c r="A95" s="35" t="s">
        <v>232</v>
      </c>
      <c r="B95" t="s">
        <v>228</v>
      </c>
      <c r="G95" s="27"/>
    </row>
    <row r="96" spans="1:51" x14ac:dyDescent="0.2">
      <c r="A96" s="35" t="s">
        <v>233</v>
      </c>
      <c r="B96" t="s">
        <v>331</v>
      </c>
      <c r="G96" s="27"/>
    </row>
    <row r="97" spans="1:8" x14ac:dyDescent="0.2">
      <c r="A97" s="35" t="s">
        <v>234</v>
      </c>
      <c r="B97" t="s">
        <v>149</v>
      </c>
      <c r="G97" s="27"/>
    </row>
    <row r="98" spans="1:8" x14ac:dyDescent="0.2">
      <c r="A98" s="35" t="s">
        <v>235</v>
      </c>
      <c r="B98" t="s">
        <v>152</v>
      </c>
      <c r="G98" s="27"/>
    </row>
    <row r="102" spans="1:8" x14ac:dyDescent="0.2">
      <c r="B102" s="334" t="s">
        <v>135</v>
      </c>
      <c r="C102" s="5">
        <f>C18+C19</f>
        <v>1337.12</v>
      </c>
      <c r="D102" s="5">
        <f>D18+D19</f>
        <v>1021.77</v>
      </c>
      <c r="E102" s="12" t="s">
        <v>150</v>
      </c>
      <c r="F102" s="5">
        <f>F18+F19</f>
        <v>845.5</v>
      </c>
      <c r="G102" s="26">
        <f>C102+D102+F102</f>
        <v>3204.39</v>
      </c>
    </row>
    <row r="103" spans="1:8" x14ac:dyDescent="0.2">
      <c r="B103" s="385" t="s">
        <v>135</v>
      </c>
      <c r="C103" s="5">
        <f>C82+C85</f>
        <v>385.03</v>
      </c>
      <c r="D103" s="5">
        <f>D82+D85</f>
        <v>294.22000000000003</v>
      </c>
      <c r="E103" s="375" t="s">
        <v>149</v>
      </c>
      <c r="F103" s="5">
        <f>F82+F85</f>
        <v>425.62</v>
      </c>
      <c r="G103" s="26">
        <f>C103+D103+F103</f>
        <v>1104.8699999999999</v>
      </c>
    </row>
    <row r="104" spans="1:8" x14ac:dyDescent="0.2">
      <c r="B104" s="375" t="s">
        <v>151</v>
      </c>
      <c r="C104" s="5">
        <f>C87+C88</f>
        <v>243.39999999999998</v>
      </c>
      <c r="D104" s="5">
        <f>D88</f>
        <v>86.15</v>
      </c>
      <c r="E104" s="375" t="s">
        <v>152</v>
      </c>
      <c r="F104" s="5">
        <f>F88</f>
        <v>143.80000000000001</v>
      </c>
      <c r="G104" s="26">
        <f>C104+D104+F104</f>
        <v>473.34999999999997</v>
      </c>
    </row>
    <row r="105" spans="1:8" ht="13.5" thickBot="1" x14ac:dyDescent="0.25">
      <c r="C105" s="74">
        <f>SUM(C102:C104)</f>
        <v>1965.5499999999997</v>
      </c>
      <c r="D105" s="74">
        <f>SUM(D102:D104)</f>
        <v>1402.14</v>
      </c>
      <c r="E105" s="89"/>
      <c r="F105" s="74">
        <f>SUM(F102:F104)</f>
        <v>1414.9199999999998</v>
      </c>
      <c r="G105" s="136">
        <f>SUM(G102:G104)</f>
        <v>4782.6100000000006</v>
      </c>
      <c r="H105" s="4" t="s">
        <v>405</v>
      </c>
    </row>
    <row r="106" spans="1:8" ht="13.5" thickTop="1" x14ac:dyDescent="0.2"/>
    <row r="107" spans="1:8" x14ac:dyDescent="0.2">
      <c r="B107" s="385" t="s">
        <v>135</v>
      </c>
      <c r="C107" s="5">
        <f>C62</f>
        <v>0</v>
      </c>
      <c r="D107" s="5">
        <f>D62</f>
        <v>0</v>
      </c>
      <c r="E107" s="12" t="s">
        <v>150</v>
      </c>
      <c r="F107" s="5">
        <f>F62</f>
        <v>0</v>
      </c>
      <c r="G107" s="26">
        <f>C107+D107+F107</f>
        <v>0</v>
      </c>
    </row>
    <row r="108" spans="1:8" x14ac:dyDescent="0.2">
      <c r="B108" s="385" t="s">
        <v>331</v>
      </c>
      <c r="C108" s="5">
        <f>C83+C84+C86</f>
        <v>0</v>
      </c>
      <c r="D108" s="5">
        <f>D83+D84+D86</f>
        <v>0</v>
      </c>
      <c r="E108" s="385" t="s">
        <v>149</v>
      </c>
      <c r="F108" s="5">
        <f>F83+F84+F86</f>
        <v>0</v>
      </c>
      <c r="G108" s="26">
        <f t="shared" ref="G108:G109" si="18">C108+D108+F108</f>
        <v>0</v>
      </c>
    </row>
    <row r="109" spans="1:8" ht="13.5" thickBot="1" x14ac:dyDescent="0.25">
      <c r="C109" s="74">
        <f>SUM(C107:C108)</f>
        <v>0</v>
      </c>
      <c r="D109" s="74">
        <f>SUM(D107:D108)</f>
        <v>0</v>
      </c>
      <c r="E109" s="89"/>
      <c r="F109" s="74">
        <f>SUM(F107:F108)</f>
        <v>0</v>
      </c>
      <c r="G109" s="136">
        <f t="shared" si="18"/>
        <v>0</v>
      </c>
      <c r="H109" s="4" t="s">
        <v>425</v>
      </c>
    </row>
    <row r="110" spans="1:8" ht="13.5" thickTop="1" x14ac:dyDescent="0.2"/>
    <row r="112" spans="1:8" ht="13.5" thickBot="1" x14ac:dyDescent="0.25">
      <c r="B112" s="394" t="s">
        <v>135</v>
      </c>
      <c r="C112" s="74">
        <f>C11+C13+C22+C23+C24+C25+C26+C27+C28+C29+C30+C31+C32+C33+C34+C35+C36+C47+C49+C50+C52+C53+C54+C55+C56+C59+C60+C61+C63+C64+C65+C66+C67+C68+C69+C70+C71+C72+C73+C74+C75+C76+C78+C80</f>
        <v>0</v>
      </c>
      <c r="D112" s="74">
        <f>D11+D13+D22+D23+D24+D25+D26+D27+D28+D29+D30+D31+D32+D33+D34+D35+D36+D47+D49+D50+D52+D53+D54+D55+D56+D59+D60+D61+D63+D64+D65+D66+D67+D68+D69+D70+D71+D72+D73+D74+D75+D76</f>
        <v>0</v>
      </c>
      <c r="E112" s="403" t="s">
        <v>150</v>
      </c>
      <c r="F112" s="74">
        <f>F11+F13+F22+F25+F26+F27+F28+F29+F30+F31+F33+F34+F35+F36+F59+F60+F61+F69+F71+F72+F73+F74+F75+F76+F80</f>
        <v>0</v>
      </c>
      <c r="G112" s="136">
        <f>C112+D112+F112</f>
        <v>0</v>
      </c>
      <c r="H112" s="4" t="s">
        <v>426</v>
      </c>
    </row>
    <row r="113" spans="2:8" ht="13.5" thickTop="1" x14ac:dyDescent="0.2"/>
    <row r="115" spans="2:8" x14ac:dyDescent="0.2">
      <c r="B115" s="404" t="s">
        <v>135</v>
      </c>
      <c r="C115" s="5">
        <f>C15+C16+C17+C20+C21+C37+C38+C39+C40+C41+C43+C44+C46+C45+C42</f>
        <v>0</v>
      </c>
      <c r="D115" s="5">
        <v>5638.39</v>
      </c>
      <c r="E115" s="12" t="s">
        <v>150</v>
      </c>
      <c r="F115" s="5">
        <f>F15+F16+F17+F21+F20+F38+F39+F40+F41+F43+F42+F45</f>
        <v>0</v>
      </c>
      <c r="G115" s="26">
        <f>C115+D115+F115</f>
        <v>5638.39</v>
      </c>
      <c r="H115" s="4" t="s">
        <v>435</v>
      </c>
    </row>
    <row r="116" spans="2:8" x14ac:dyDescent="0.2">
      <c r="C116" s="5">
        <f>217.44+58.56+766.16+795.44+541.68+48.8+1049.2+1830+87.84+420.85+217.44+326.96+1015.04+541.68+317.2</f>
        <v>8234.2900000000009</v>
      </c>
      <c r="D116" s="5">
        <f>44.75+585.47+607.84+413.93+37.29+801.76+1398.41+67.12+249.85+775.65+413.93+242.39</f>
        <v>5638.39</v>
      </c>
      <c r="F116" s="5">
        <f>281.82+281.82+281.82+421.77+281.82+281.82+563.68+563.68+281.82+421.77+281.82+421.77</f>
        <v>4365.41</v>
      </c>
    </row>
    <row r="117" spans="2:8" x14ac:dyDescent="0.2">
      <c r="D117" s="5" t="s">
        <v>434</v>
      </c>
      <c r="F117" s="5">
        <f>F115-F116</f>
        <v>-4365.41</v>
      </c>
    </row>
    <row r="118" spans="2:8" x14ac:dyDescent="0.2">
      <c r="C118" s="5">
        <f>C115-C116</f>
        <v>-8234.2900000000009</v>
      </c>
      <c r="D118" s="5">
        <f>D115-D116</f>
        <v>0</v>
      </c>
    </row>
  </sheetData>
  <mergeCells count="16">
    <mergeCell ref="AU6:AV6"/>
    <mergeCell ref="AF5:AJ5"/>
    <mergeCell ref="AK5:AO5"/>
    <mergeCell ref="AP5:AT5"/>
    <mergeCell ref="L6:M6"/>
    <mergeCell ref="Q6:R6"/>
    <mergeCell ref="V6:W6"/>
    <mergeCell ref="AA6:AB6"/>
    <mergeCell ref="AF6:AG6"/>
    <mergeCell ref="AK6:AL6"/>
    <mergeCell ref="I1:AE1"/>
    <mergeCell ref="I2:AE2"/>
    <mergeCell ref="I3:AE3"/>
    <mergeCell ref="Q5:U5"/>
    <mergeCell ref="V5:Z5"/>
    <mergeCell ref="AA5:AE5"/>
  </mergeCells>
  <printOptions horizontalCentered="1" gridLines="1"/>
  <pageMargins left="0.25" right="0.25" top="0.75" bottom="0.75" header="0.3" footer="0.3"/>
  <pageSetup scale="18" fitToHeight="0" orientation="portrait" r:id="rId1"/>
  <headerFooter>
    <oddFooter>Page &amp;P of &amp;N</oddFooter>
  </headerFooter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9"/>
  <sheetViews>
    <sheetView topLeftCell="D20" zoomScaleNormal="100" workbookViewId="0">
      <selection activeCell="L37" sqref="L37"/>
    </sheetView>
  </sheetViews>
  <sheetFormatPr defaultColWidth="9.140625" defaultRowHeight="12.75" x14ac:dyDescent="0.2"/>
  <cols>
    <col min="1" max="1" width="10.85546875" style="1" customWidth="1"/>
    <col min="2" max="2" width="38.140625" style="1" customWidth="1"/>
    <col min="3" max="3" width="11.5703125" style="5" customWidth="1"/>
    <col min="4" max="4" width="10" style="5" customWidth="1"/>
    <col min="5" max="5" width="33.85546875" style="88" customWidth="1"/>
    <col min="6" max="6" width="10.5703125" style="5" customWidth="1"/>
    <col min="7" max="7" width="13.140625" style="26" customWidth="1"/>
    <col min="8" max="8" width="15.140625" style="4" customWidth="1"/>
    <col min="9" max="9" width="11.42578125" style="1" customWidth="1"/>
    <col min="10" max="10" width="25.85546875" style="1" customWidth="1"/>
    <col min="11" max="11" width="16.140625" style="1" customWidth="1"/>
    <col min="12" max="12" width="11.5703125" style="14" customWidth="1"/>
    <col min="13" max="13" width="9.140625" style="14" customWidth="1"/>
    <col min="14" max="16" width="9.140625" style="12" customWidth="1"/>
    <col min="17" max="17" width="10.140625" style="11" customWidth="1"/>
    <col min="18" max="18" width="9.140625" style="9" customWidth="1"/>
    <col min="19" max="19" width="10.5703125" style="1" customWidth="1"/>
    <col min="20" max="21" width="9.140625" style="1" customWidth="1"/>
    <col min="22" max="22" width="10.5703125" style="9" customWidth="1"/>
    <col min="23" max="23" width="9.140625" style="9" customWidth="1"/>
    <col min="24" max="24" width="9.140625" style="5" customWidth="1"/>
    <col min="25" max="25" width="9.140625" style="1" customWidth="1"/>
    <col min="26" max="26" width="9.140625" style="5" customWidth="1"/>
    <col min="27" max="27" width="11" style="75" customWidth="1"/>
    <col min="28" max="28" width="10.5703125" style="10" customWidth="1"/>
    <col min="29" max="31" width="9.140625" style="1" customWidth="1"/>
    <col min="32" max="33" width="9.140625" style="5" customWidth="1"/>
    <col min="34" max="35" width="9.140625" style="1" customWidth="1"/>
    <col min="36" max="36" width="10" style="1" customWidth="1"/>
    <col min="37" max="38" width="9.140625" style="5" customWidth="1"/>
    <col min="39" max="46" width="9.140625" style="1" customWidth="1"/>
    <col min="47" max="47" width="11.140625" style="1" bestFit="1" customWidth="1"/>
    <col min="48" max="48" width="9.140625" style="1" bestFit="1" customWidth="1"/>
    <col min="49" max="51" width="9.140625" style="5" bestFit="1" customWidth="1"/>
    <col min="52" max="16384" width="9.140625" style="1"/>
  </cols>
  <sheetData>
    <row r="1" spans="1:51" ht="14.25" x14ac:dyDescent="0.2">
      <c r="A1" t="s">
        <v>138</v>
      </c>
      <c r="B1"/>
      <c r="C1" s="35"/>
      <c r="D1" s="35"/>
      <c r="E1" s="82"/>
      <c r="F1" s="35"/>
      <c r="G1" s="35"/>
      <c r="H1" s="34"/>
      <c r="I1" s="449" t="s">
        <v>410</v>
      </c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1"/>
      <c r="AF1" s="8"/>
      <c r="AG1" s="8"/>
    </row>
    <row r="2" spans="1:51" ht="14.25" x14ac:dyDescent="0.2">
      <c r="A2" t="s">
        <v>278</v>
      </c>
      <c r="B2"/>
      <c r="C2" s="35"/>
      <c r="D2" s="35"/>
      <c r="E2" s="82"/>
      <c r="F2" s="35"/>
      <c r="G2" s="35"/>
      <c r="H2" s="34"/>
      <c r="I2" s="452" t="s">
        <v>0</v>
      </c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4"/>
      <c r="AF2" s="8"/>
      <c r="AG2" s="8"/>
    </row>
    <row r="3" spans="1:51" ht="15" thickBot="1" x14ac:dyDescent="0.25">
      <c r="A3" t="s">
        <v>97</v>
      </c>
      <c r="B3"/>
      <c r="C3" s="35"/>
      <c r="D3" s="35"/>
      <c r="E3" s="82"/>
      <c r="F3" s="35"/>
      <c r="G3" s="35"/>
      <c r="H3" s="34"/>
      <c r="I3" s="455" t="s">
        <v>97</v>
      </c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7"/>
      <c r="AF3" s="8"/>
      <c r="AG3" s="8"/>
    </row>
    <row r="4" spans="1:51" ht="14.25" thickBot="1" x14ac:dyDescent="0.3">
      <c r="A4" s="6" t="s">
        <v>279</v>
      </c>
      <c r="B4" s="63"/>
      <c r="C4" s="7"/>
      <c r="D4" s="7"/>
      <c r="E4" s="83"/>
      <c r="F4" s="36"/>
      <c r="G4" s="27"/>
      <c r="H4" s="29"/>
      <c r="L4" s="37"/>
      <c r="M4" s="37"/>
      <c r="N4" s="37"/>
      <c r="O4" s="37"/>
      <c r="P4" s="37"/>
      <c r="Q4" s="38"/>
      <c r="R4" s="38"/>
      <c r="S4" s="39"/>
      <c r="T4" s="39"/>
      <c r="U4" s="39"/>
      <c r="V4" s="38"/>
      <c r="W4" s="38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16"/>
      <c r="AV4" s="16"/>
    </row>
    <row r="5" spans="1:51" ht="13.5" thickBot="1" x14ac:dyDescent="0.25">
      <c r="A5" s="21"/>
      <c r="B5" s="64"/>
      <c r="C5" s="65"/>
      <c r="D5" s="65"/>
      <c r="E5" s="84"/>
      <c r="F5" s="65"/>
      <c r="G5" s="19"/>
      <c r="H5" s="66"/>
      <c r="I5" s="23"/>
      <c r="J5" s="80"/>
      <c r="K5" s="13"/>
      <c r="L5" s="40"/>
      <c r="M5" s="41"/>
      <c r="N5" s="41" t="s">
        <v>140</v>
      </c>
      <c r="O5" s="41"/>
      <c r="P5" s="42"/>
      <c r="Q5" s="458" t="s">
        <v>143</v>
      </c>
      <c r="R5" s="459"/>
      <c r="S5" s="459"/>
      <c r="T5" s="459"/>
      <c r="U5" s="460"/>
      <c r="V5" s="461" t="s">
        <v>130</v>
      </c>
      <c r="W5" s="462"/>
      <c r="X5" s="462"/>
      <c r="Y5" s="462"/>
      <c r="Z5" s="463"/>
      <c r="AA5" s="464" t="s">
        <v>131</v>
      </c>
      <c r="AB5" s="465"/>
      <c r="AC5" s="465"/>
      <c r="AD5" s="465"/>
      <c r="AE5" s="466"/>
      <c r="AF5" s="469" t="s">
        <v>132</v>
      </c>
      <c r="AG5" s="470"/>
      <c r="AH5" s="470"/>
      <c r="AI5" s="470"/>
      <c r="AJ5" s="471"/>
      <c r="AK5" s="472" t="s">
        <v>133</v>
      </c>
      <c r="AL5" s="473"/>
      <c r="AM5" s="473"/>
      <c r="AN5" s="473"/>
      <c r="AO5" s="474"/>
      <c r="AP5" s="475" t="s">
        <v>134</v>
      </c>
      <c r="AQ5" s="476"/>
      <c r="AR5" s="476"/>
      <c r="AS5" s="476"/>
      <c r="AT5" s="476"/>
      <c r="AU5" s="21"/>
      <c r="AV5" s="64"/>
      <c r="AW5" s="93"/>
      <c r="AX5" s="93"/>
      <c r="AY5" s="94"/>
    </row>
    <row r="6" spans="1:51" x14ac:dyDescent="0.2">
      <c r="A6" s="67"/>
      <c r="B6" s="15" t="s">
        <v>95</v>
      </c>
      <c r="C6" s="17" t="s">
        <v>102</v>
      </c>
      <c r="D6" s="17"/>
      <c r="E6" s="85" t="s">
        <v>96</v>
      </c>
      <c r="F6" s="17" t="s">
        <v>64</v>
      </c>
      <c r="G6" s="18" t="s">
        <v>66</v>
      </c>
      <c r="H6" s="68" t="s">
        <v>68</v>
      </c>
      <c r="I6" s="6"/>
      <c r="J6" s="2"/>
      <c r="K6" s="22"/>
      <c r="L6" s="477" t="s">
        <v>126</v>
      </c>
      <c r="M6" s="478"/>
      <c r="N6" s="43"/>
      <c r="O6" s="43"/>
      <c r="P6" s="43"/>
      <c r="Q6" s="477" t="s">
        <v>126</v>
      </c>
      <c r="R6" s="478"/>
      <c r="S6" s="44"/>
      <c r="T6" s="43"/>
      <c r="U6" s="45"/>
      <c r="V6" s="477" t="s">
        <v>126</v>
      </c>
      <c r="W6" s="478"/>
      <c r="X6" s="43"/>
      <c r="Y6" s="43"/>
      <c r="Z6" s="45"/>
      <c r="AA6" s="477" t="s">
        <v>126</v>
      </c>
      <c r="AB6" s="478"/>
      <c r="AC6" s="43"/>
      <c r="AD6" s="43"/>
      <c r="AE6" s="43"/>
      <c r="AF6" s="477" t="s">
        <v>126</v>
      </c>
      <c r="AG6" s="479"/>
      <c r="AH6" s="43"/>
      <c r="AI6" s="43"/>
      <c r="AJ6" s="45"/>
      <c r="AK6" s="477" t="s">
        <v>126</v>
      </c>
      <c r="AL6" s="478"/>
      <c r="AM6" s="43"/>
      <c r="AN6" s="43"/>
      <c r="AO6" s="43"/>
      <c r="AP6" s="46" t="s">
        <v>126</v>
      </c>
      <c r="AQ6" s="45"/>
      <c r="AR6" s="44"/>
      <c r="AS6" s="43"/>
      <c r="AT6" s="45"/>
      <c r="AU6" s="467" t="s">
        <v>126</v>
      </c>
      <c r="AV6" s="468"/>
      <c r="AW6" s="93"/>
      <c r="AX6" s="33"/>
      <c r="AY6" s="94"/>
    </row>
    <row r="7" spans="1:51" ht="15.75" thickBot="1" x14ac:dyDescent="0.3">
      <c r="A7" s="69" t="s">
        <v>98</v>
      </c>
      <c r="B7" s="32"/>
      <c r="C7" s="70" t="s">
        <v>63</v>
      </c>
      <c r="D7" s="70" t="s">
        <v>93</v>
      </c>
      <c r="E7" s="86" t="s">
        <v>100</v>
      </c>
      <c r="F7" s="70" t="s">
        <v>65</v>
      </c>
      <c r="G7" s="20" t="s">
        <v>67</v>
      </c>
      <c r="H7" s="71" t="s">
        <v>69</v>
      </c>
      <c r="I7" s="24"/>
      <c r="J7" s="81"/>
      <c r="K7" s="25" t="s">
        <v>139</v>
      </c>
      <c r="L7" s="47" t="s">
        <v>141</v>
      </c>
      <c r="M7" s="48" t="s">
        <v>142</v>
      </c>
      <c r="N7" s="49" t="s">
        <v>63</v>
      </c>
      <c r="O7" s="49" t="s">
        <v>93</v>
      </c>
      <c r="P7" s="49" t="s">
        <v>92</v>
      </c>
      <c r="Q7" s="47" t="s">
        <v>141</v>
      </c>
      <c r="R7" s="48" t="s">
        <v>142</v>
      </c>
      <c r="S7" s="50" t="s">
        <v>63</v>
      </c>
      <c r="T7" s="49" t="s">
        <v>93</v>
      </c>
      <c r="U7" s="48" t="s">
        <v>92</v>
      </c>
      <c r="V7" s="47" t="s">
        <v>141</v>
      </c>
      <c r="W7" s="48" t="s">
        <v>142</v>
      </c>
      <c r="X7" s="51" t="s">
        <v>63</v>
      </c>
      <c r="Y7" s="51" t="s">
        <v>93</v>
      </c>
      <c r="Z7" s="52" t="s">
        <v>92</v>
      </c>
      <c r="AA7" s="47" t="s">
        <v>141</v>
      </c>
      <c r="AB7" s="48" t="s">
        <v>142</v>
      </c>
      <c r="AC7" s="51" t="s">
        <v>63</v>
      </c>
      <c r="AD7" s="51" t="s">
        <v>93</v>
      </c>
      <c r="AE7" s="51" t="s">
        <v>92</v>
      </c>
      <c r="AF7" s="47" t="s">
        <v>144</v>
      </c>
      <c r="AG7" s="50" t="s">
        <v>142</v>
      </c>
      <c r="AH7" s="51" t="s">
        <v>63</v>
      </c>
      <c r="AI7" s="51" t="s">
        <v>93</v>
      </c>
      <c r="AJ7" s="52" t="s">
        <v>92</v>
      </c>
      <c r="AK7" s="54" t="s">
        <v>141</v>
      </c>
      <c r="AL7" s="76" t="s">
        <v>142</v>
      </c>
      <c r="AM7" s="77" t="s">
        <v>63</v>
      </c>
      <c r="AN7" s="77" t="s">
        <v>93</v>
      </c>
      <c r="AO7" s="77" t="s">
        <v>92</v>
      </c>
      <c r="AP7" s="47" t="s">
        <v>141</v>
      </c>
      <c r="AQ7" s="48" t="s">
        <v>142</v>
      </c>
      <c r="AR7" s="78" t="s">
        <v>63</v>
      </c>
      <c r="AS7" s="51" t="s">
        <v>93</v>
      </c>
      <c r="AT7" s="52" t="s">
        <v>92</v>
      </c>
      <c r="AU7" s="79" t="s">
        <v>141</v>
      </c>
      <c r="AV7" s="91" t="s">
        <v>142</v>
      </c>
      <c r="AW7" s="78" t="s">
        <v>63</v>
      </c>
      <c r="AX7" s="51" t="s">
        <v>93</v>
      </c>
      <c r="AY7" s="52" t="s">
        <v>92</v>
      </c>
    </row>
    <row r="8" spans="1:51" customFormat="1" x14ac:dyDescent="0.2">
      <c r="A8" s="12"/>
      <c r="B8" s="12" t="s">
        <v>179</v>
      </c>
      <c r="C8" s="14"/>
      <c r="D8" s="12"/>
      <c r="E8" s="12" t="s">
        <v>150</v>
      </c>
      <c r="F8" s="12"/>
      <c r="G8" s="14">
        <f t="shared" ref="G8:G34" si="0">C8+D8+F8</f>
        <v>0</v>
      </c>
      <c r="H8" s="12"/>
      <c r="I8" s="12"/>
      <c r="J8" s="12"/>
      <c r="K8" s="12"/>
      <c r="L8" s="364"/>
      <c r="M8" s="365"/>
      <c r="N8" s="365"/>
      <c r="O8" s="365"/>
      <c r="P8" s="366"/>
      <c r="Q8" s="364"/>
      <c r="R8" s="365"/>
      <c r="S8" s="365"/>
      <c r="T8" s="365"/>
      <c r="U8" s="366"/>
      <c r="V8" s="14"/>
      <c r="W8" s="14"/>
      <c r="X8" s="14"/>
      <c r="Y8" s="14"/>
      <c r="Z8" s="14"/>
      <c r="AA8" s="364"/>
      <c r="AB8" s="365"/>
      <c r="AC8" s="365"/>
      <c r="AD8" s="365"/>
      <c r="AE8" s="366"/>
      <c r="AK8" s="282"/>
      <c r="AL8" s="283"/>
      <c r="AM8" s="283"/>
      <c r="AN8" s="283"/>
      <c r="AO8" s="284"/>
      <c r="AU8" s="364">
        <f t="shared" ref="AU8:AU38" si="1">L8+Q8+V8+AA8+AF8+AL8+AP8</f>
        <v>0</v>
      </c>
      <c r="AV8" s="365">
        <v>0</v>
      </c>
      <c r="AW8" s="365">
        <f>N8+S8+X8+AC8+AH8+AM8+AR8</f>
        <v>0</v>
      </c>
      <c r="AX8" s="365">
        <f>O8+T8+Y8+AD8+AI8+AN8+AS8</f>
        <v>0</v>
      </c>
      <c r="AY8" s="366">
        <f>P8+U8+Z8+AE8+AJ8+AO8+AT8</f>
        <v>0</v>
      </c>
    </row>
    <row r="9" spans="1:51" customFormat="1" x14ac:dyDescent="0.2">
      <c r="A9" s="12" t="s">
        <v>3</v>
      </c>
      <c r="B9" s="12" t="s">
        <v>135</v>
      </c>
      <c r="C9" s="14"/>
      <c r="D9" s="12"/>
      <c r="E9" s="12" t="s">
        <v>101</v>
      </c>
      <c r="F9" s="12"/>
      <c r="G9" s="14">
        <f t="shared" si="0"/>
        <v>0</v>
      </c>
      <c r="H9" s="12"/>
      <c r="I9" s="12" t="s">
        <v>70</v>
      </c>
      <c r="J9" s="12"/>
      <c r="K9" s="12"/>
      <c r="L9" s="367"/>
      <c r="M9" s="368"/>
      <c r="N9" s="368"/>
      <c r="O9" s="368"/>
      <c r="P9" s="369"/>
      <c r="Q9" s="367"/>
      <c r="R9" s="368"/>
      <c r="S9" s="368"/>
      <c r="T9" s="368"/>
      <c r="U9" s="369"/>
      <c r="V9" s="14"/>
      <c r="W9" s="14"/>
      <c r="X9" s="14"/>
      <c r="Y9" s="14"/>
      <c r="Z9" s="14"/>
      <c r="AA9" s="367"/>
      <c r="AB9" s="368"/>
      <c r="AC9" s="368"/>
      <c r="AD9" s="368"/>
      <c r="AE9" s="369"/>
      <c r="AK9" s="285"/>
      <c r="AL9" s="286"/>
      <c r="AM9" s="286"/>
      <c r="AN9" s="286"/>
      <c r="AO9" s="287"/>
      <c r="AU9" s="367">
        <f t="shared" si="1"/>
        <v>0</v>
      </c>
      <c r="AV9" s="368">
        <f t="shared" ref="AV9:AV38" si="2">M9+R9+W9+AB9+AG9+AK9+AQ9</f>
        <v>0</v>
      </c>
      <c r="AW9" s="368">
        <f t="shared" ref="AW9:AY71" si="3">N9+S9+X9+AC9+AH9+AM9+AR9</f>
        <v>0</v>
      </c>
      <c r="AX9" s="368">
        <f t="shared" si="3"/>
        <v>0</v>
      </c>
      <c r="AY9" s="369">
        <f t="shared" si="3"/>
        <v>0</v>
      </c>
    </row>
    <row r="10" spans="1:51" customFormat="1" x14ac:dyDescent="0.2">
      <c r="A10" s="12" t="s">
        <v>4</v>
      </c>
      <c r="B10" s="12" t="s">
        <v>135</v>
      </c>
      <c r="C10" s="14"/>
      <c r="D10" s="12"/>
      <c r="E10" s="12" t="s">
        <v>101</v>
      </c>
      <c r="F10" s="12"/>
      <c r="G10" s="14">
        <f t="shared" si="0"/>
        <v>0</v>
      </c>
      <c r="H10" s="12"/>
      <c r="I10" s="12" t="s">
        <v>70</v>
      </c>
      <c r="J10" s="12"/>
      <c r="K10" s="12"/>
      <c r="L10" s="367"/>
      <c r="M10" s="368"/>
      <c r="N10" s="368"/>
      <c r="O10" s="368"/>
      <c r="P10" s="369"/>
      <c r="Q10" s="367"/>
      <c r="R10" s="368"/>
      <c r="S10" s="368"/>
      <c r="T10" s="368"/>
      <c r="U10" s="369"/>
      <c r="V10" s="14"/>
      <c r="W10" s="14"/>
      <c r="X10" s="14"/>
      <c r="Y10" s="14"/>
      <c r="Z10" s="14"/>
      <c r="AA10" s="367"/>
      <c r="AB10" s="368"/>
      <c r="AC10" s="368"/>
      <c r="AD10" s="368"/>
      <c r="AE10" s="369"/>
      <c r="AK10" s="285"/>
      <c r="AL10" s="286"/>
      <c r="AM10" s="286"/>
      <c r="AN10" s="286"/>
      <c r="AO10" s="287"/>
      <c r="AU10" s="367">
        <f t="shared" si="1"/>
        <v>0</v>
      </c>
      <c r="AV10" s="368">
        <f t="shared" si="2"/>
        <v>0</v>
      </c>
      <c r="AW10" s="368">
        <f t="shared" si="3"/>
        <v>0</v>
      </c>
      <c r="AX10" s="368">
        <f t="shared" si="3"/>
        <v>0</v>
      </c>
      <c r="AY10" s="369">
        <f t="shared" si="3"/>
        <v>0</v>
      </c>
    </row>
    <row r="11" spans="1:51" s="112" customFormat="1" x14ac:dyDescent="0.2">
      <c r="A11" s="394" t="s">
        <v>5</v>
      </c>
      <c r="B11" s="394" t="s">
        <v>135</v>
      </c>
      <c r="C11" s="395">
        <v>458.72</v>
      </c>
      <c r="D11" s="394">
        <v>350.54</v>
      </c>
      <c r="E11" s="394" t="s">
        <v>101</v>
      </c>
      <c r="F11" s="394">
        <v>281.82</v>
      </c>
      <c r="G11" s="402">
        <f t="shared" si="0"/>
        <v>1091.08</v>
      </c>
      <c r="H11" s="394" t="s">
        <v>419</v>
      </c>
      <c r="I11" s="394" t="s">
        <v>71</v>
      </c>
      <c r="J11" s="394" t="s">
        <v>222</v>
      </c>
      <c r="K11" s="394" t="s">
        <v>158</v>
      </c>
      <c r="L11" s="396">
        <v>49368</v>
      </c>
      <c r="M11" s="397">
        <v>823</v>
      </c>
      <c r="N11" s="397">
        <v>322.08</v>
      </c>
      <c r="O11" s="397">
        <v>246.12</v>
      </c>
      <c r="P11" s="398">
        <v>279.95</v>
      </c>
      <c r="Q11" s="396">
        <v>73304</v>
      </c>
      <c r="R11" s="397">
        <v>1164</v>
      </c>
      <c r="S11" s="397">
        <v>478.24</v>
      </c>
      <c r="T11" s="397">
        <v>365.45</v>
      </c>
      <c r="U11" s="398">
        <v>281.82</v>
      </c>
      <c r="V11" s="395">
        <v>70312</v>
      </c>
      <c r="W11" s="395">
        <v>1134</v>
      </c>
      <c r="X11" s="395">
        <v>458.72</v>
      </c>
      <c r="Y11" s="395">
        <v>350.54</v>
      </c>
      <c r="Z11" s="395">
        <v>281.82</v>
      </c>
      <c r="AA11" s="396">
        <v>70312</v>
      </c>
      <c r="AB11" s="397">
        <v>1192</v>
      </c>
      <c r="AC11" s="397">
        <v>458.72</v>
      </c>
      <c r="AD11" s="397">
        <v>350.54</v>
      </c>
      <c r="AE11" s="398">
        <v>281.82</v>
      </c>
      <c r="AK11" s="399"/>
      <c r="AL11" s="400"/>
      <c r="AM11" s="400"/>
      <c r="AN11" s="400"/>
      <c r="AO11" s="401"/>
      <c r="AU11" s="396">
        <f t="shared" si="1"/>
        <v>263296</v>
      </c>
      <c r="AV11" s="397">
        <f t="shared" si="2"/>
        <v>4313</v>
      </c>
      <c r="AW11" s="397">
        <f t="shared" si="3"/>
        <v>1717.76</v>
      </c>
      <c r="AX11" s="397">
        <f t="shared" si="3"/>
        <v>1312.6499999999999</v>
      </c>
      <c r="AY11" s="398">
        <f t="shared" si="3"/>
        <v>1125.4099999999999</v>
      </c>
    </row>
    <row r="12" spans="1:51" customFormat="1" x14ac:dyDescent="0.2">
      <c r="A12" s="12" t="s">
        <v>6</v>
      </c>
      <c r="B12" s="12" t="s">
        <v>135</v>
      </c>
      <c r="C12" s="14"/>
      <c r="D12" s="12"/>
      <c r="E12" s="12" t="s">
        <v>101</v>
      </c>
      <c r="F12" s="12"/>
      <c r="G12" s="14">
        <f t="shared" si="0"/>
        <v>0</v>
      </c>
      <c r="H12" s="12"/>
      <c r="I12" s="12" t="s">
        <v>71</v>
      </c>
      <c r="J12" s="12" t="s">
        <v>218</v>
      </c>
      <c r="K12" s="12" t="s">
        <v>153</v>
      </c>
      <c r="L12" s="367">
        <v>0</v>
      </c>
      <c r="M12" s="368">
        <v>0</v>
      </c>
      <c r="N12" s="368">
        <v>420.85</v>
      </c>
      <c r="O12" s="368"/>
      <c r="P12" s="369"/>
      <c r="Q12" s="367">
        <v>0</v>
      </c>
      <c r="R12" s="368">
        <v>0</v>
      </c>
      <c r="S12" s="368">
        <v>420.85</v>
      </c>
      <c r="T12" s="368"/>
      <c r="U12" s="369"/>
      <c r="V12" s="14">
        <v>0</v>
      </c>
      <c r="W12" s="14">
        <v>0</v>
      </c>
      <c r="X12" s="14">
        <v>420.85</v>
      </c>
      <c r="Y12" s="14"/>
      <c r="Z12" s="14"/>
      <c r="AA12" s="367"/>
      <c r="AB12" s="368"/>
      <c r="AC12" s="368"/>
      <c r="AD12" s="368"/>
      <c r="AE12" s="369"/>
      <c r="AK12" s="285"/>
      <c r="AL12" s="286"/>
      <c r="AM12" s="286"/>
      <c r="AN12" s="286"/>
      <c r="AO12" s="287"/>
      <c r="AU12" s="367">
        <f t="shared" si="1"/>
        <v>0</v>
      </c>
      <c r="AV12" s="368">
        <f t="shared" si="2"/>
        <v>0</v>
      </c>
      <c r="AW12" s="368">
        <f t="shared" si="3"/>
        <v>1262.5500000000002</v>
      </c>
      <c r="AX12" s="368">
        <f t="shared" si="3"/>
        <v>0</v>
      </c>
      <c r="AY12" s="369">
        <f t="shared" si="3"/>
        <v>0</v>
      </c>
    </row>
    <row r="13" spans="1:51" s="112" customFormat="1" x14ac:dyDescent="0.2">
      <c r="A13" s="394" t="s">
        <v>7</v>
      </c>
      <c r="B13" s="394" t="s">
        <v>135</v>
      </c>
      <c r="C13" s="395">
        <v>248.88</v>
      </c>
      <c r="D13" s="394">
        <v>190.18</v>
      </c>
      <c r="E13" s="394" t="s">
        <v>101</v>
      </c>
      <c r="F13" s="394">
        <v>421.77</v>
      </c>
      <c r="G13" s="402">
        <f t="shared" si="0"/>
        <v>860.82999999999993</v>
      </c>
      <c r="H13" s="394" t="s">
        <v>419</v>
      </c>
      <c r="I13" s="394" t="s">
        <v>71</v>
      </c>
      <c r="J13" s="394" t="s">
        <v>223</v>
      </c>
      <c r="K13" s="394" t="s">
        <v>207</v>
      </c>
      <c r="L13" s="396">
        <v>169796</v>
      </c>
      <c r="M13" s="397">
        <v>2784</v>
      </c>
      <c r="N13" s="397">
        <v>1107.76</v>
      </c>
      <c r="O13" s="397">
        <v>846.51</v>
      </c>
      <c r="P13" s="398">
        <v>418.97</v>
      </c>
      <c r="Q13" s="396">
        <v>103224</v>
      </c>
      <c r="R13" s="397">
        <v>1692</v>
      </c>
      <c r="S13" s="397">
        <v>673.44</v>
      </c>
      <c r="T13" s="397">
        <v>514.62</v>
      </c>
      <c r="U13" s="398">
        <v>421.77</v>
      </c>
      <c r="V13" s="395">
        <v>44132</v>
      </c>
      <c r="W13" s="395">
        <v>701</v>
      </c>
      <c r="X13" s="395">
        <v>287.92</v>
      </c>
      <c r="Y13" s="395">
        <v>220.02</v>
      </c>
      <c r="Z13" s="395">
        <v>421.77</v>
      </c>
      <c r="AA13" s="396">
        <v>38148</v>
      </c>
      <c r="AB13" s="397">
        <v>647</v>
      </c>
      <c r="AC13" s="397">
        <v>248.88</v>
      </c>
      <c r="AD13" s="397">
        <v>190.18</v>
      </c>
      <c r="AE13" s="398">
        <v>421.77</v>
      </c>
      <c r="AK13" s="399"/>
      <c r="AL13" s="400"/>
      <c r="AM13" s="400"/>
      <c r="AN13" s="400"/>
      <c r="AO13" s="401"/>
      <c r="AU13" s="396">
        <f t="shared" si="1"/>
        <v>355300</v>
      </c>
      <c r="AV13" s="397">
        <f t="shared" si="2"/>
        <v>5824</v>
      </c>
      <c r="AW13" s="397">
        <f t="shared" si="3"/>
        <v>2318</v>
      </c>
      <c r="AX13" s="397">
        <f t="shared" si="3"/>
        <v>1771.3300000000002</v>
      </c>
      <c r="AY13" s="398">
        <f t="shared" si="3"/>
        <v>1684.28</v>
      </c>
    </row>
    <row r="14" spans="1:51" customFormat="1" x14ac:dyDescent="0.2">
      <c r="A14" s="12" t="s">
        <v>116</v>
      </c>
      <c r="B14" s="12" t="s">
        <v>135</v>
      </c>
      <c r="C14" s="14"/>
      <c r="D14" s="12"/>
      <c r="E14" s="12" t="s">
        <v>101</v>
      </c>
      <c r="F14" s="12"/>
      <c r="G14" s="14">
        <f t="shared" si="0"/>
        <v>0</v>
      </c>
      <c r="H14" s="12"/>
      <c r="I14" s="12" t="s">
        <v>117</v>
      </c>
      <c r="J14" s="12"/>
      <c r="K14" s="12"/>
      <c r="L14" s="367"/>
      <c r="M14" s="368"/>
      <c r="N14" s="368"/>
      <c r="O14" s="368"/>
      <c r="P14" s="369"/>
      <c r="Q14" s="367"/>
      <c r="R14" s="368"/>
      <c r="S14" s="368"/>
      <c r="T14" s="368"/>
      <c r="U14" s="369"/>
      <c r="V14" s="14"/>
      <c r="W14" s="14"/>
      <c r="X14" s="14"/>
      <c r="Y14" s="14"/>
      <c r="Z14" s="14"/>
      <c r="AA14" s="367"/>
      <c r="AB14" s="368"/>
      <c r="AC14" s="368"/>
      <c r="AD14" s="368"/>
      <c r="AE14" s="369"/>
      <c r="AK14" s="285"/>
      <c r="AL14" s="286"/>
      <c r="AM14" s="286"/>
      <c r="AN14" s="286"/>
      <c r="AO14" s="287"/>
      <c r="AU14" s="367">
        <f t="shared" si="1"/>
        <v>0</v>
      </c>
      <c r="AV14" s="368">
        <f t="shared" si="2"/>
        <v>0</v>
      </c>
      <c r="AW14" s="368">
        <f t="shared" si="3"/>
        <v>0</v>
      </c>
      <c r="AX14" s="368">
        <f t="shared" si="3"/>
        <v>0</v>
      </c>
      <c r="AY14" s="369">
        <f t="shared" si="3"/>
        <v>0</v>
      </c>
    </row>
    <row r="15" spans="1:51" s="148" customFormat="1" x14ac:dyDescent="0.2">
      <c r="A15" s="404" t="s">
        <v>8</v>
      </c>
      <c r="B15" s="404" t="s">
        <v>135</v>
      </c>
      <c r="C15" s="405">
        <v>541.67999999999995</v>
      </c>
      <c r="D15" s="404">
        <v>413.93</v>
      </c>
      <c r="E15" s="404" t="s">
        <v>101</v>
      </c>
      <c r="F15" s="404">
        <v>281.82</v>
      </c>
      <c r="G15" s="405">
        <f t="shared" si="0"/>
        <v>1237.4299999999998</v>
      </c>
      <c r="H15" s="404" t="s">
        <v>428</v>
      </c>
      <c r="I15" s="404" t="s">
        <v>72</v>
      </c>
      <c r="J15" s="404" t="s">
        <v>313</v>
      </c>
      <c r="K15" s="404" t="s">
        <v>215</v>
      </c>
      <c r="L15" s="406">
        <v>427108</v>
      </c>
      <c r="M15" s="407">
        <v>7239</v>
      </c>
      <c r="N15" s="407">
        <v>2786.48</v>
      </c>
      <c r="O15" s="407">
        <v>2129.3200000000002</v>
      </c>
      <c r="P15" s="408">
        <v>281.82</v>
      </c>
      <c r="Q15" s="406"/>
      <c r="R15" s="407"/>
      <c r="S15" s="407"/>
      <c r="T15" s="407"/>
      <c r="U15" s="408"/>
      <c r="V15" s="405">
        <v>61336</v>
      </c>
      <c r="W15" s="405">
        <v>989</v>
      </c>
      <c r="X15" s="405">
        <v>400.16</v>
      </c>
      <c r="Y15" s="405">
        <v>305.79000000000002</v>
      </c>
      <c r="Z15" s="405">
        <v>281.82</v>
      </c>
      <c r="AA15" s="406">
        <v>83028</v>
      </c>
      <c r="AB15" s="407">
        <v>1432</v>
      </c>
      <c r="AC15" s="407">
        <v>541.67999999999995</v>
      </c>
      <c r="AD15" s="407">
        <v>413.93</v>
      </c>
      <c r="AE15" s="408">
        <v>281.82</v>
      </c>
      <c r="AK15" s="409"/>
      <c r="AL15" s="410"/>
      <c r="AM15" s="410"/>
      <c r="AN15" s="410"/>
      <c r="AO15" s="411"/>
      <c r="AU15" s="406">
        <f t="shared" si="1"/>
        <v>571472</v>
      </c>
      <c r="AV15" s="407">
        <f t="shared" si="2"/>
        <v>9660</v>
      </c>
      <c r="AW15" s="407">
        <f t="shared" si="3"/>
        <v>3728.3199999999997</v>
      </c>
      <c r="AX15" s="407">
        <f t="shared" si="3"/>
        <v>2849.04</v>
      </c>
      <c r="AY15" s="408">
        <f t="shared" si="3"/>
        <v>845.46</v>
      </c>
    </row>
    <row r="16" spans="1:51" s="148" customFormat="1" x14ac:dyDescent="0.2">
      <c r="A16" s="404" t="s">
        <v>9</v>
      </c>
      <c r="B16" s="404" t="s">
        <v>135</v>
      </c>
      <c r="C16" s="405">
        <v>48.8</v>
      </c>
      <c r="D16" s="404">
        <v>37.29</v>
      </c>
      <c r="E16" s="404" t="s">
        <v>101</v>
      </c>
      <c r="F16" s="404">
        <v>281.82</v>
      </c>
      <c r="G16" s="405">
        <f t="shared" si="0"/>
        <v>367.90999999999997</v>
      </c>
      <c r="H16" s="404" t="s">
        <v>429</v>
      </c>
      <c r="I16" s="404" t="s">
        <v>72</v>
      </c>
      <c r="J16" s="404" t="s">
        <v>314</v>
      </c>
      <c r="K16" s="404" t="s">
        <v>202</v>
      </c>
      <c r="L16" s="406">
        <v>3740</v>
      </c>
      <c r="M16" s="407">
        <v>63</v>
      </c>
      <c r="N16" s="407">
        <v>24.4</v>
      </c>
      <c r="O16" s="407">
        <v>18.649999999999999</v>
      </c>
      <c r="P16" s="408">
        <v>281.82</v>
      </c>
      <c r="Q16" s="406"/>
      <c r="R16" s="407"/>
      <c r="S16" s="407"/>
      <c r="T16" s="407"/>
      <c r="U16" s="408"/>
      <c r="V16" s="405">
        <v>5984</v>
      </c>
      <c r="W16" s="405">
        <v>98</v>
      </c>
      <c r="X16" s="405">
        <v>39.04</v>
      </c>
      <c r="Y16" s="405">
        <v>29.83</v>
      </c>
      <c r="Z16" s="405">
        <v>281.82</v>
      </c>
      <c r="AA16" s="406">
        <v>7480</v>
      </c>
      <c r="AB16" s="407">
        <v>127</v>
      </c>
      <c r="AC16" s="407">
        <v>48.8</v>
      </c>
      <c r="AD16" s="407">
        <v>37.29</v>
      </c>
      <c r="AE16" s="408">
        <v>281.82</v>
      </c>
      <c r="AK16" s="409"/>
      <c r="AL16" s="410"/>
      <c r="AM16" s="410"/>
      <c r="AN16" s="410"/>
      <c r="AO16" s="411"/>
      <c r="AU16" s="406">
        <f t="shared" si="1"/>
        <v>17204</v>
      </c>
      <c r="AV16" s="407">
        <f t="shared" si="2"/>
        <v>288</v>
      </c>
      <c r="AW16" s="407">
        <f t="shared" si="3"/>
        <v>112.24</v>
      </c>
      <c r="AX16" s="407">
        <f t="shared" si="3"/>
        <v>85.77</v>
      </c>
      <c r="AY16" s="408">
        <f t="shared" si="3"/>
        <v>845.46</v>
      </c>
    </row>
    <row r="17" spans="1:51" s="148" customFormat="1" x14ac:dyDescent="0.2">
      <c r="A17" s="404" t="s">
        <v>10</v>
      </c>
      <c r="B17" s="404" t="s">
        <v>135</v>
      </c>
      <c r="C17" s="405">
        <v>1049.2</v>
      </c>
      <c r="D17" s="404">
        <v>801.76</v>
      </c>
      <c r="E17" s="404" t="s">
        <v>101</v>
      </c>
      <c r="F17" s="404">
        <v>563.67999999999995</v>
      </c>
      <c r="G17" s="405">
        <f t="shared" si="0"/>
        <v>2414.64</v>
      </c>
      <c r="H17" s="404" t="s">
        <v>428</v>
      </c>
      <c r="I17" s="404" t="s">
        <v>72</v>
      </c>
      <c r="J17" s="404" t="s">
        <v>315</v>
      </c>
      <c r="K17" s="404" t="s">
        <v>194</v>
      </c>
      <c r="L17" s="406">
        <v>164560</v>
      </c>
      <c r="M17" s="407">
        <v>2789</v>
      </c>
      <c r="N17" s="407">
        <v>1073.5999999999999</v>
      </c>
      <c r="O17" s="407">
        <v>820.4</v>
      </c>
      <c r="P17" s="408">
        <v>563.67999999999995</v>
      </c>
      <c r="Q17" s="406"/>
      <c r="R17" s="407"/>
      <c r="S17" s="407"/>
      <c r="T17" s="407"/>
      <c r="U17" s="408"/>
      <c r="V17" s="405">
        <v>328372</v>
      </c>
      <c r="W17" s="405">
        <v>5296</v>
      </c>
      <c r="X17" s="405">
        <v>2142.3200000000002</v>
      </c>
      <c r="Y17" s="405">
        <v>1637.07</v>
      </c>
      <c r="Z17" s="405">
        <v>563.67999999999995</v>
      </c>
      <c r="AA17" s="406">
        <v>160820</v>
      </c>
      <c r="AB17" s="407">
        <v>2773</v>
      </c>
      <c r="AC17" s="407">
        <v>1049.2</v>
      </c>
      <c r="AD17" s="407">
        <v>801.76</v>
      </c>
      <c r="AE17" s="408">
        <v>563.69000000000005</v>
      </c>
      <c r="AK17" s="409"/>
      <c r="AL17" s="410"/>
      <c r="AM17" s="410"/>
      <c r="AN17" s="410"/>
      <c r="AO17" s="411"/>
      <c r="AU17" s="406">
        <f t="shared" si="1"/>
        <v>653752</v>
      </c>
      <c r="AV17" s="407">
        <f t="shared" si="2"/>
        <v>10858</v>
      </c>
      <c r="AW17" s="407">
        <f>N17+S17+X17+AC17+AH17+AM17+AR17</f>
        <v>4265.12</v>
      </c>
      <c r="AX17" s="407">
        <f t="shared" si="3"/>
        <v>3259.2299999999996</v>
      </c>
      <c r="AY17" s="408">
        <f t="shared" si="3"/>
        <v>1691.05</v>
      </c>
    </row>
    <row r="18" spans="1:51" s="308" customFormat="1" ht="12.6" customHeight="1" x14ac:dyDescent="0.2">
      <c r="A18" s="375" t="s">
        <v>11</v>
      </c>
      <c r="B18" s="375" t="s">
        <v>135</v>
      </c>
      <c r="C18" s="374">
        <v>927.2</v>
      </c>
      <c r="D18" s="375">
        <v>708.53</v>
      </c>
      <c r="E18" s="375" t="s">
        <v>101</v>
      </c>
      <c r="F18" s="375">
        <v>563.67999999999995</v>
      </c>
      <c r="G18" s="374">
        <f t="shared" si="0"/>
        <v>2199.41</v>
      </c>
      <c r="H18" s="375" t="s">
        <v>400</v>
      </c>
      <c r="I18" s="375" t="s">
        <v>73</v>
      </c>
      <c r="J18" s="375" t="s">
        <v>323</v>
      </c>
      <c r="K18" s="375" t="s">
        <v>148</v>
      </c>
      <c r="L18" s="371">
        <v>178772</v>
      </c>
      <c r="M18" s="372">
        <v>2931</v>
      </c>
      <c r="N18" s="372">
        <v>1166.32</v>
      </c>
      <c r="O18" s="372">
        <v>891.25</v>
      </c>
      <c r="P18" s="373">
        <v>552.9</v>
      </c>
      <c r="Q18" s="371">
        <v>183260</v>
      </c>
      <c r="R18" s="372">
        <v>2909</v>
      </c>
      <c r="S18" s="372">
        <v>1195.5999999999999</v>
      </c>
      <c r="T18" s="372">
        <v>913.63</v>
      </c>
      <c r="U18" s="373">
        <v>563.67999999999995</v>
      </c>
      <c r="V18" s="374"/>
      <c r="W18" s="374"/>
      <c r="X18" s="374"/>
      <c r="Y18" s="374"/>
      <c r="Z18" s="374"/>
      <c r="AA18" s="371">
        <v>142120</v>
      </c>
      <c r="AB18" s="372">
        <v>2292</v>
      </c>
      <c r="AC18" s="372">
        <v>927.2</v>
      </c>
      <c r="AD18" s="372">
        <v>708.53</v>
      </c>
      <c r="AE18" s="373">
        <v>563.67999999999995</v>
      </c>
      <c r="AK18" s="310"/>
      <c r="AL18" s="311"/>
      <c r="AM18" s="311"/>
      <c r="AN18" s="311"/>
      <c r="AO18" s="312"/>
      <c r="AU18" s="371">
        <f t="shared" si="1"/>
        <v>504152</v>
      </c>
      <c r="AV18" s="372">
        <f t="shared" si="2"/>
        <v>8132</v>
      </c>
      <c r="AW18" s="372">
        <f t="shared" si="3"/>
        <v>3289.12</v>
      </c>
      <c r="AX18" s="372">
        <f t="shared" si="3"/>
        <v>2513.41</v>
      </c>
      <c r="AY18" s="373">
        <f t="shared" si="3"/>
        <v>1680.2599999999998</v>
      </c>
    </row>
    <row r="19" spans="1:51" s="308" customFormat="1" x14ac:dyDescent="0.2">
      <c r="A19" s="375" t="s">
        <v>12</v>
      </c>
      <c r="B19" s="375" t="s">
        <v>135</v>
      </c>
      <c r="C19" s="374">
        <v>131.76</v>
      </c>
      <c r="D19" s="375">
        <v>100.69</v>
      </c>
      <c r="E19" s="375" t="s">
        <v>101</v>
      </c>
      <c r="F19" s="375">
        <v>281.82</v>
      </c>
      <c r="G19" s="374">
        <f t="shared" si="0"/>
        <v>514.27</v>
      </c>
      <c r="H19" s="375" t="s">
        <v>399</v>
      </c>
      <c r="I19" s="375" t="s">
        <v>73</v>
      </c>
      <c r="J19" s="375" t="s">
        <v>322</v>
      </c>
      <c r="K19" s="375" t="s">
        <v>147</v>
      </c>
      <c r="L19" s="371">
        <v>216172</v>
      </c>
      <c r="M19" s="372">
        <v>3544</v>
      </c>
      <c r="N19" s="372">
        <v>1410.32</v>
      </c>
      <c r="O19" s="372">
        <v>1077.71</v>
      </c>
      <c r="P19" s="373">
        <v>276.44</v>
      </c>
      <c r="Q19" s="371">
        <v>235620</v>
      </c>
      <c r="R19" s="372">
        <v>3740</v>
      </c>
      <c r="S19" s="372">
        <v>1537.2</v>
      </c>
      <c r="T19" s="372">
        <v>1174.67</v>
      </c>
      <c r="U19" s="373">
        <v>281.82</v>
      </c>
      <c r="V19" s="374"/>
      <c r="W19" s="374"/>
      <c r="X19" s="374"/>
      <c r="Y19" s="374"/>
      <c r="Z19" s="374"/>
      <c r="AA19" s="371">
        <v>20196</v>
      </c>
      <c r="AB19" s="372">
        <v>326</v>
      </c>
      <c r="AC19" s="372">
        <v>131.76</v>
      </c>
      <c r="AD19" s="372">
        <v>100.69</v>
      </c>
      <c r="AE19" s="373">
        <v>281.82</v>
      </c>
      <c r="AK19" s="310"/>
      <c r="AL19" s="311"/>
      <c r="AM19" s="311"/>
      <c r="AN19" s="311"/>
      <c r="AO19" s="312"/>
      <c r="AU19" s="371">
        <f t="shared" si="1"/>
        <v>471988</v>
      </c>
      <c r="AV19" s="372">
        <f t="shared" si="2"/>
        <v>7610</v>
      </c>
      <c r="AW19" s="372">
        <f t="shared" si="3"/>
        <v>3079.2799999999997</v>
      </c>
      <c r="AX19" s="372">
        <f t="shared" si="3"/>
        <v>2353.0700000000002</v>
      </c>
      <c r="AY19" s="373">
        <f t="shared" si="3"/>
        <v>840.07999999999993</v>
      </c>
    </row>
    <row r="20" spans="1:51" s="148" customFormat="1" x14ac:dyDescent="0.2">
      <c r="A20" s="404" t="s">
        <v>13</v>
      </c>
      <c r="B20" s="404" t="s">
        <v>135</v>
      </c>
      <c r="C20" s="405">
        <v>766.16</v>
      </c>
      <c r="D20" s="404">
        <v>585.47</v>
      </c>
      <c r="E20" s="404" t="s">
        <v>101</v>
      </c>
      <c r="F20" s="404">
        <v>281.82</v>
      </c>
      <c r="G20" s="405">
        <f t="shared" si="0"/>
        <v>1633.45</v>
      </c>
      <c r="H20" s="404" t="s">
        <v>428</v>
      </c>
      <c r="I20" s="404" t="s">
        <v>74</v>
      </c>
      <c r="J20" s="404" t="s">
        <v>317</v>
      </c>
      <c r="K20" s="404" t="s">
        <v>193</v>
      </c>
      <c r="L20" s="406">
        <v>285736</v>
      </c>
      <c r="M20" s="407">
        <v>4843</v>
      </c>
      <c r="N20" s="407">
        <v>1864.16</v>
      </c>
      <c r="O20" s="407">
        <v>1424.52</v>
      </c>
      <c r="P20" s="408">
        <v>281.82</v>
      </c>
      <c r="Q20" s="406"/>
      <c r="R20" s="407"/>
      <c r="S20" s="407"/>
      <c r="T20" s="407"/>
      <c r="U20" s="408"/>
      <c r="V20" s="405">
        <v>92752</v>
      </c>
      <c r="W20" s="405">
        <v>1496</v>
      </c>
      <c r="X20" s="405">
        <v>605.12</v>
      </c>
      <c r="Y20" s="405">
        <v>462.41</v>
      </c>
      <c r="Z20" s="405">
        <v>281.82</v>
      </c>
      <c r="AA20" s="406">
        <v>117436</v>
      </c>
      <c r="AB20" s="407">
        <v>2025</v>
      </c>
      <c r="AC20" s="407">
        <v>766.16</v>
      </c>
      <c r="AD20" s="407">
        <v>585.47</v>
      </c>
      <c r="AE20" s="408">
        <v>281.82</v>
      </c>
      <c r="AK20" s="409"/>
      <c r="AL20" s="410"/>
      <c r="AM20" s="410"/>
      <c r="AN20" s="410"/>
      <c r="AO20" s="411"/>
      <c r="AU20" s="406">
        <f t="shared" si="1"/>
        <v>495924</v>
      </c>
      <c r="AV20" s="407">
        <f t="shared" si="2"/>
        <v>8364</v>
      </c>
      <c r="AW20" s="407">
        <f t="shared" si="3"/>
        <v>3235.44</v>
      </c>
      <c r="AX20" s="407">
        <f t="shared" si="3"/>
        <v>2472.4</v>
      </c>
      <c r="AY20" s="408">
        <f t="shared" si="3"/>
        <v>845.46</v>
      </c>
    </row>
    <row r="21" spans="1:51" s="148" customFormat="1" x14ac:dyDescent="0.2">
      <c r="A21" s="404" t="s">
        <v>14</v>
      </c>
      <c r="B21" s="404" t="s">
        <v>135</v>
      </c>
      <c r="C21" s="405">
        <v>795.44</v>
      </c>
      <c r="D21" s="404">
        <v>607.84</v>
      </c>
      <c r="E21" s="404" t="s">
        <v>101</v>
      </c>
      <c r="F21" s="404">
        <v>421.77</v>
      </c>
      <c r="G21" s="405">
        <f t="shared" si="0"/>
        <v>1825.0500000000002</v>
      </c>
      <c r="H21" s="404" t="s">
        <v>429</v>
      </c>
      <c r="I21" s="404" t="s">
        <v>74</v>
      </c>
      <c r="J21" s="404" t="s">
        <v>319</v>
      </c>
      <c r="K21" s="404" t="s">
        <v>214</v>
      </c>
      <c r="L21" s="406">
        <v>125664</v>
      </c>
      <c r="M21" s="407">
        <v>2130</v>
      </c>
      <c r="N21" s="407">
        <v>819.84</v>
      </c>
      <c r="O21" s="407">
        <v>626.49</v>
      </c>
      <c r="P21" s="408">
        <v>421.77</v>
      </c>
      <c r="Q21" s="406"/>
      <c r="R21" s="407"/>
      <c r="S21" s="407"/>
      <c r="T21" s="407"/>
      <c r="U21" s="408"/>
      <c r="V21" s="405">
        <v>96492</v>
      </c>
      <c r="W21" s="405">
        <v>1582</v>
      </c>
      <c r="X21" s="405">
        <v>629.52</v>
      </c>
      <c r="Y21" s="405">
        <v>481.05</v>
      </c>
      <c r="Z21" s="405">
        <v>421.77</v>
      </c>
      <c r="AA21" s="406">
        <v>121924</v>
      </c>
      <c r="AB21" s="407">
        <v>2067</v>
      </c>
      <c r="AC21" s="407">
        <v>795.44</v>
      </c>
      <c r="AD21" s="407">
        <v>607.84</v>
      </c>
      <c r="AE21" s="408">
        <v>421.77</v>
      </c>
      <c r="AK21" s="409"/>
      <c r="AL21" s="410"/>
      <c r="AM21" s="410"/>
      <c r="AN21" s="410"/>
      <c r="AO21" s="411"/>
      <c r="AU21" s="406">
        <f t="shared" si="1"/>
        <v>344080</v>
      </c>
      <c r="AV21" s="407">
        <f t="shared" si="2"/>
        <v>5779</v>
      </c>
      <c r="AW21" s="407">
        <f t="shared" si="3"/>
        <v>2244.8000000000002</v>
      </c>
      <c r="AX21" s="407">
        <f t="shared" si="3"/>
        <v>1715.38</v>
      </c>
      <c r="AY21" s="408">
        <f t="shared" si="3"/>
        <v>1265.31</v>
      </c>
    </row>
    <row r="22" spans="1:51" s="112" customFormat="1" x14ac:dyDescent="0.2">
      <c r="A22" s="394" t="s">
        <v>15</v>
      </c>
      <c r="B22" s="394" t="s">
        <v>135</v>
      </c>
      <c r="C22" s="395">
        <v>214.72</v>
      </c>
      <c r="D22" s="394">
        <v>166.04</v>
      </c>
      <c r="E22" s="394" t="s">
        <v>101</v>
      </c>
      <c r="F22" s="394">
        <v>281.82</v>
      </c>
      <c r="G22" s="402">
        <f t="shared" si="0"/>
        <v>662.57999999999993</v>
      </c>
      <c r="H22" s="394" t="s">
        <v>414</v>
      </c>
      <c r="I22" s="394" t="s">
        <v>75</v>
      </c>
      <c r="J22" s="394" t="s">
        <v>253</v>
      </c>
      <c r="K22" s="394" t="s">
        <v>187</v>
      </c>
      <c r="L22" s="396">
        <v>4488</v>
      </c>
      <c r="M22" s="397">
        <v>6</v>
      </c>
      <c r="N22" s="397">
        <v>29.28</v>
      </c>
      <c r="O22" s="397">
        <v>22.64</v>
      </c>
      <c r="P22" s="398">
        <v>280.64999999999998</v>
      </c>
      <c r="Q22" s="396">
        <v>41140</v>
      </c>
      <c r="R22" s="397">
        <v>664</v>
      </c>
      <c r="S22" s="397">
        <v>268.39999999999998</v>
      </c>
      <c r="T22" s="397">
        <v>207.55</v>
      </c>
      <c r="U22" s="398">
        <v>281.82</v>
      </c>
      <c r="V22" s="395">
        <v>41140</v>
      </c>
      <c r="W22" s="395">
        <v>697</v>
      </c>
      <c r="X22" s="395">
        <v>268.39999999999998</v>
      </c>
      <c r="Y22" s="395">
        <v>207.55</v>
      </c>
      <c r="Z22" s="395">
        <v>281.82</v>
      </c>
      <c r="AA22" s="396">
        <v>32912</v>
      </c>
      <c r="AB22" s="397">
        <v>531</v>
      </c>
      <c r="AC22" s="397">
        <v>214.72</v>
      </c>
      <c r="AD22" s="397">
        <v>166.04</v>
      </c>
      <c r="AE22" s="398">
        <v>281.82</v>
      </c>
      <c r="AK22" s="399"/>
      <c r="AL22" s="400"/>
      <c r="AM22" s="400"/>
      <c r="AN22" s="400"/>
      <c r="AO22" s="401"/>
      <c r="AU22" s="396">
        <f t="shared" si="1"/>
        <v>119680</v>
      </c>
      <c r="AV22" s="397">
        <f t="shared" si="2"/>
        <v>1898</v>
      </c>
      <c r="AW22" s="397">
        <f t="shared" si="3"/>
        <v>780.8</v>
      </c>
      <c r="AX22" s="397">
        <f t="shared" si="3"/>
        <v>603.78</v>
      </c>
      <c r="AY22" s="398">
        <f t="shared" si="3"/>
        <v>1126.1099999999999</v>
      </c>
    </row>
    <row r="23" spans="1:51" s="112" customFormat="1" x14ac:dyDescent="0.2">
      <c r="A23" s="394" t="s">
        <v>16</v>
      </c>
      <c r="B23" s="394" t="s">
        <v>135</v>
      </c>
      <c r="C23" s="395">
        <v>136.04</v>
      </c>
      <c r="D23" s="394"/>
      <c r="E23" s="394" t="s">
        <v>101</v>
      </c>
      <c r="F23" s="394"/>
      <c r="G23" s="402">
        <f t="shared" si="0"/>
        <v>136.04</v>
      </c>
      <c r="H23" s="394" t="s">
        <v>414</v>
      </c>
      <c r="I23" s="394" t="s">
        <v>75</v>
      </c>
      <c r="J23" s="394" t="s">
        <v>256</v>
      </c>
      <c r="K23" s="394" t="s">
        <v>189</v>
      </c>
      <c r="L23" s="396">
        <v>0</v>
      </c>
      <c r="M23" s="397">
        <v>0</v>
      </c>
      <c r="N23" s="397">
        <v>136.04</v>
      </c>
      <c r="O23" s="397"/>
      <c r="P23" s="398"/>
      <c r="Q23" s="396">
        <v>136.04</v>
      </c>
      <c r="R23" s="397"/>
      <c r="S23" s="397">
        <v>136.04</v>
      </c>
      <c r="T23" s="397"/>
      <c r="U23" s="398"/>
      <c r="V23" s="395"/>
      <c r="W23" s="395"/>
      <c r="X23" s="395"/>
      <c r="Y23" s="395"/>
      <c r="Z23" s="395">
        <v>136.04</v>
      </c>
      <c r="AA23" s="396">
        <v>0</v>
      </c>
      <c r="AB23" s="397">
        <v>0</v>
      </c>
      <c r="AC23" s="397">
        <v>136.04</v>
      </c>
      <c r="AD23" s="397">
        <v>0</v>
      </c>
      <c r="AE23" s="398">
        <v>0</v>
      </c>
      <c r="AK23" s="399"/>
      <c r="AL23" s="400"/>
      <c r="AM23" s="400"/>
      <c r="AN23" s="400"/>
      <c r="AO23" s="401"/>
      <c r="AU23" s="396">
        <f t="shared" si="1"/>
        <v>136.04</v>
      </c>
      <c r="AV23" s="397">
        <f t="shared" si="2"/>
        <v>0</v>
      </c>
      <c r="AW23" s="397">
        <f t="shared" si="3"/>
        <v>408.12</v>
      </c>
      <c r="AX23" s="397">
        <f t="shared" si="3"/>
        <v>0</v>
      </c>
      <c r="AY23" s="398">
        <f t="shared" si="3"/>
        <v>136.04</v>
      </c>
    </row>
    <row r="24" spans="1:51" s="112" customFormat="1" x14ac:dyDescent="0.2">
      <c r="A24" s="394" t="s">
        <v>17</v>
      </c>
      <c r="B24" s="394" t="s">
        <v>135</v>
      </c>
      <c r="C24" s="395">
        <v>136.04</v>
      </c>
      <c r="D24" s="394"/>
      <c r="E24" s="394" t="s">
        <v>101</v>
      </c>
      <c r="F24" s="394"/>
      <c r="G24" s="402">
        <f t="shared" si="0"/>
        <v>136.04</v>
      </c>
      <c r="H24" s="394" t="s">
        <v>414</v>
      </c>
      <c r="I24" s="394" t="s">
        <v>75</v>
      </c>
      <c r="J24" s="394" t="s">
        <v>255</v>
      </c>
      <c r="K24" s="394" t="s">
        <v>204</v>
      </c>
      <c r="L24" s="396">
        <v>0</v>
      </c>
      <c r="M24" s="397">
        <v>0</v>
      </c>
      <c r="N24" s="397">
        <v>136.04</v>
      </c>
      <c r="O24" s="397"/>
      <c r="P24" s="398"/>
      <c r="Q24" s="396">
        <v>136.04</v>
      </c>
      <c r="R24" s="397"/>
      <c r="S24" s="397">
        <v>136.04</v>
      </c>
      <c r="T24" s="397"/>
      <c r="U24" s="398"/>
      <c r="V24" s="395"/>
      <c r="W24" s="395"/>
      <c r="X24" s="395"/>
      <c r="Y24" s="395"/>
      <c r="Z24" s="395">
        <v>136.04</v>
      </c>
      <c r="AA24" s="396"/>
      <c r="AB24" s="397"/>
      <c r="AC24" s="397"/>
      <c r="AD24" s="397"/>
      <c r="AE24" s="398"/>
      <c r="AK24" s="399"/>
      <c r="AL24" s="400"/>
      <c r="AM24" s="400"/>
      <c r="AN24" s="400"/>
      <c r="AO24" s="401"/>
      <c r="AU24" s="396">
        <f t="shared" si="1"/>
        <v>136.04</v>
      </c>
      <c r="AV24" s="397">
        <f t="shared" si="2"/>
        <v>0</v>
      </c>
      <c r="AW24" s="397">
        <f t="shared" si="3"/>
        <v>272.08</v>
      </c>
      <c r="AX24" s="397">
        <f t="shared" si="3"/>
        <v>0</v>
      </c>
      <c r="AY24" s="398">
        <f t="shared" si="3"/>
        <v>136.04</v>
      </c>
    </row>
    <row r="25" spans="1:51" s="112" customFormat="1" x14ac:dyDescent="0.2">
      <c r="A25" s="394" t="s">
        <v>18</v>
      </c>
      <c r="B25" s="394" t="s">
        <v>135</v>
      </c>
      <c r="C25" s="395">
        <v>156.16</v>
      </c>
      <c r="D25" s="394"/>
      <c r="E25" s="394" t="s">
        <v>101</v>
      </c>
      <c r="F25" s="394">
        <v>281.82</v>
      </c>
      <c r="G25" s="402">
        <f t="shared" si="0"/>
        <v>437.98</v>
      </c>
      <c r="H25" s="394" t="s">
        <v>424</v>
      </c>
      <c r="I25" s="394" t="s">
        <v>75</v>
      </c>
      <c r="J25" s="394" t="s">
        <v>300</v>
      </c>
      <c r="K25" s="394" t="s">
        <v>191</v>
      </c>
      <c r="L25" s="396">
        <v>35904</v>
      </c>
      <c r="M25" s="397">
        <v>48</v>
      </c>
      <c r="N25" s="397">
        <v>234.24</v>
      </c>
      <c r="O25" s="397"/>
      <c r="P25" s="398">
        <v>280.52999999999997</v>
      </c>
      <c r="Q25" s="396">
        <v>56848</v>
      </c>
      <c r="R25" s="397">
        <v>902</v>
      </c>
      <c r="S25" s="397">
        <v>370.88</v>
      </c>
      <c r="T25" s="397"/>
      <c r="U25" s="398">
        <v>281.82</v>
      </c>
      <c r="V25" s="395">
        <v>44880</v>
      </c>
      <c r="W25" s="395">
        <v>774</v>
      </c>
      <c r="X25" s="395">
        <v>292.8</v>
      </c>
      <c r="Y25" s="395"/>
      <c r="Z25" s="395">
        <v>281.82</v>
      </c>
      <c r="AA25" s="396">
        <v>23936</v>
      </c>
      <c r="AB25" s="397">
        <v>386</v>
      </c>
      <c r="AC25" s="397">
        <v>156.16</v>
      </c>
      <c r="AD25" s="397"/>
      <c r="AE25" s="398">
        <v>281.82</v>
      </c>
      <c r="AK25" s="399"/>
      <c r="AL25" s="400"/>
      <c r="AM25" s="400"/>
      <c r="AN25" s="400"/>
      <c r="AO25" s="401"/>
      <c r="AU25" s="396">
        <f t="shared" si="1"/>
        <v>161568</v>
      </c>
      <c r="AV25" s="397">
        <f t="shared" si="2"/>
        <v>2110</v>
      </c>
      <c r="AW25" s="397">
        <f t="shared" si="3"/>
        <v>1054.0800000000002</v>
      </c>
      <c r="AX25" s="397">
        <f t="shared" ref="AX25:AX36" si="4">O25+AN2416+Y25+AD25+AI25+AN25+AS25</f>
        <v>0</v>
      </c>
      <c r="AY25" s="398">
        <f t="shared" si="3"/>
        <v>1125.9899999999998</v>
      </c>
    </row>
    <row r="26" spans="1:51" s="112" customFormat="1" x14ac:dyDescent="0.2">
      <c r="A26" s="394" t="s">
        <v>19</v>
      </c>
      <c r="B26" s="394" t="s">
        <v>135</v>
      </c>
      <c r="C26" s="395">
        <v>175.68</v>
      </c>
      <c r="D26" s="394">
        <v>135.85</v>
      </c>
      <c r="E26" s="394" t="s">
        <v>101</v>
      </c>
      <c r="F26" s="394">
        <v>210.9</v>
      </c>
      <c r="G26" s="402">
        <f t="shared" si="0"/>
        <v>522.42999999999995</v>
      </c>
      <c r="H26" s="394" t="s">
        <v>414</v>
      </c>
      <c r="I26" s="394" t="s">
        <v>75</v>
      </c>
      <c r="J26" s="394" t="s">
        <v>254</v>
      </c>
      <c r="K26" s="394" t="s">
        <v>188</v>
      </c>
      <c r="L26" s="396">
        <v>8228</v>
      </c>
      <c r="M26" s="397">
        <v>11</v>
      </c>
      <c r="N26" s="397">
        <v>53.68</v>
      </c>
      <c r="O26" s="397">
        <v>41.51</v>
      </c>
      <c r="P26" s="398">
        <v>210.03</v>
      </c>
      <c r="Q26" s="396">
        <v>33660</v>
      </c>
      <c r="R26" s="397">
        <v>543</v>
      </c>
      <c r="S26" s="397">
        <v>219.6</v>
      </c>
      <c r="T26" s="397">
        <v>169.81</v>
      </c>
      <c r="U26" s="398">
        <v>210.9</v>
      </c>
      <c r="V26" s="395">
        <v>31416</v>
      </c>
      <c r="W26" s="395">
        <v>532</v>
      </c>
      <c r="X26" s="395">
        <v>204.96</v>
      </c>
      <c r="Y26" s="395">
        <v>158.49</v>
      </c>
      <c r="Z26" s="395">
        <v>210.9</v>
      </c>
      <c r="AA26" s="396">
        <v>26928</v>
      </c>
      <c r="AB26" s="397">
        <v>434</v>
      </c>
      <c r="AC26" s="397">
        <v>175.68</v>
      </c>
      <c r="AD26" s="397">
        <v>135.85</v>
      </c>
      <c r="AE26" s="398">
        <v>210.9</v>
      </c>
      <c r="AK26" s="399"/>
      <c r="AL26" s="400"/>
      <c r="AM26" s="400"/>
      <c r="AN26" s="400"/>
      <c r="AO26" s="401"/>
      <c r="AU26" s="396">
        <f t="shared" si="1"/>
        <v>100232</v>
      </c>
      <c r="AV26" s="397">
        <f t="shared" si="2"/>
        <v>1520</v>
      </c>
      <c r="AW26" s="397">
        <f t="shared" si="3"/>
        <v>653.92000000000007</v>
      </c>
      <c r="AX26" s="397">
        <f t="shared" si="4"/>
        <v>335.85</v>
      </c>
      <c r="AY26" s="398">
        <f t="shared" si="3"/>
        <v>842.73</v>
      </c>
    </row>
    <row r="27" spans="1:51" s="112" customFormat="1" x14ac:dyDescent="0.2">
      <c r="A27" s="394" t="s">
        <v>20</v>
      </c>
      <c r="B27" s="394" t="s">
        <v>135</v>
      </c>
      <c r="C27" s="395">
        <v>570.96</v>
      </c>
      <c r="D27" s="394">
        <v>436.3</v>
      </c>
      <c r="E27" s="394" t="s">
        <v>101</v>
      </c>
      <c r="F27" s="394">
        <v>281.82</v>
      </c>
      <c r="G27" s="402">
        <f t="shared" si="0"/>
        <v>1289.08</v>
      </c>
      <c r="H27" s="394" t="s">
        <v>421</v>
      </c>
      <c r="I27" s="394" t="s">
        <v>76</v>
      </c>
      <c r="J27" s="394" t="s">
        <v>258</v>
      </c>
      <c r="K27" s="394" t="s">
        <v>180</v>
      </c>
      <c r="L27" s="396">
        <v>354552</v>
      </c>
      <c r="M27" s="397">
        <v>474</v>
      </c>
      <c r="N27" s="397">
        <v>2313.12</v>
      </c>
      <c r="O27" s="397">
        <v>1767.59</v>
      </c>
      <c r="P27" s="398">
        <v>280.42</v>
      </c>
      <c r="Q27" s="396">
        <v>307428</v>
      </c>
      <c r="R27" s="397">
        <v>4880</v>
      </c>
      <c r="S27" s="397">
        <v>2005.68</v>
      </c>
      <c r="T27" s="397">
        <v>1532.66</v>
      </c>
      <c r="U27" s="398">
        <v>281.82</v>
      </c>
      <c r="V27" s="395">
        <v>132396</v>
      </c>
      <c r="W27" s="395">
        <v>2283</v>
      </c>
      <c r="X27" s="395">
        <v>863.76</v>
      </c>
      <c r="Y27" s="395">
        <v>660.05</v>
      </c>
      <c r="Z27" s="395">
        <v>281.82</v>
      </c>
      <c r="AA27" s="396">
        <v>87516</v>
      </c>
      <c r="AB27" s="397">
        <v>1412</v>
      </c>
      <c r="AC27" s="397">
        <v>570.96</v>
      </c>
      <c r="AD27" s="397">
        <v>436.3</v>
      </c>
      <c r="AE27" s="398">
        <v>281.82</v>
      </c>
      <c r="AK27" s="399"/>
      <c r="AL27" s="400"/>
      <c r="AM27" s="400"/>
      <c r="AN27" s="400"/>
      <c r="AO27" s="401"/>
      <c r="AU27" s="396">
        <f t="shared" si="1"/>
        <v>881892</v>
      </c>
      <c r="AV27" s="397">
        <f t="shared" si="2"/>
        <v>9049</v>
      </c>
      <c r="AW27" s="397">
        <f t="shared" si="3"/>
        <v>5753.52</v>
      </c>
      <c r="AX27" s="397">
        <f t="shared" si="4"/>
        <v>2863.94</v>
      </c>
      <c r="AY27" s="398">
        <f t="shared" si="3"/>
        <v>1125.8799999999999</v>
      </c>
    </row>
    <row r="28" spans="1:51" s="112" customFormat="1" x14ac:dyDescent="0.2">
      <c r="A28" s="394" t="s">
        <v>21</v>
      </c>
      <c r="B28" s="394" t="s">
        <v>135</v>
      </c>
      <c r="C28" s="395">
        <v>575.84</v>
      </c>
      <c r="D28" s="394">
        <v>440.03</v>
      </c>
      <c r="E28" s="394" t="s">
        <v>101</v>
      </c>
      <c r="F28" s="394">
        <v>563.67999999999995</v>
      </c>
      <c r="G28" s="402">
        <f t="shared" si="0"/>
        <v>1579.55</v>
      </c>
      <c r="H28" s="394" t="s">
        <v>421</v>
      </c>
      <c r="I28" s="394" t="s">
        <v>76</v>
      </c>
      <c r="J28" s="394" t="s">
        <v>259</v>
      </c>
      <c r="K28" s="394" t="s">
        <v>209</v>
      </c>
      <c r="L28" s="396">
        <v>147356</v>
      </c>
      <c r="M28" s="397">
        <v>197</v>
      </c>
      <c r="N28" s="397">
        <v>961.36</v>
      </c>
      <c r="O28" s="397">
        <v>734.63</v>
      </c>
      <c r="P28" s="398">
        <v>560.16999999999996</v>
      </c>
      <c r="Q28" s="396">
        <v>261052</v>
      </c>
      <c r="R28" s="397">
        <v>4425</v>
      </c>
      <c r="S28" s="397">
        <v>1703.12</v>
      </c>
      <c r="T28" s="397">
        <v>1301.46</v>
      </c>
      <c r="U28" s="398">
        <v>563.67999999999995</v>
      </c>
      <c r="V28" s="395">
        <v>89760</v>
      </c>
      <c r="W28" s="395">
        <v>1448</v>
      </c>
      <c r="X28" s="395">
        <v>585.6</v>
      </c>
      <c r="Y28" s="395">
        <v>447.49</v>
      </c>
      <c r="Z28" s="395">
        <v>563.67999999999995</v>
      </c>
      <c r="AA28" s="396">
        <v>88264</v>
      </c>
      <c r="AB28" s="397">
        <v>1424</v>
      </c>
      <c r="AC28" s="397">
        <v>575.84</v>
      </c>
      <c r="AD28" s="397">
        <v>440.03</v>
      </c>
      <c r="AE28" s="398">
        <v>563.67999999999995</v>
      </c>
      <c r="AK28" s="399"/>
      <c r="AL28" s="400"/>
      <c r="AM28" s="400"/>
      <c r="AN28" s="400"/>
      <c r="AO28" s="401"/>
      <c r="AU28" s="396">
        <f t="shared" si="1"/>
        <v>586432</v>
      </c>
      <c r="AV28" s="397">
        <f t="shared" si="2"/>
        <v>7494</v>
      </c>
      <c r="AW28" s="397">
        <f t="shared" si="3"/>
        <v>3825.92</v>
      </c>
      <c r="AX28" s="397">
        <f t="shared" si="4"/>
        <v>1622.1499999999999</v>
      </c>
      <c r="AY28" s="398">
        <f t="shared" si="3"/>
        <v>2251.2099999999996</v>
      </c>
    </row>
    <row r="29" spans="1:51" s="112" customFormat="1" x14ac:dyDescent="0.2">
      <c r="A29" s="394" t="s">
        <v>22</v>
      </c>
      <c r="B29" s="394" t="s">
        <v>135</v>
      </c>
      <c r="C29" s="395">
        <v>444.08</v>
      </c>
      <c r="D29" s="394">
        <v>339.35</v>
      </c>
      <c r="E29" s="394" t="s">
        <v>101</v>
      </c>
      <c r="F29" s="394">
        <v>281.82</v>
      </c>
      <c r="G29" s="402">
        <f t="shared" si="0"/>
        <v>1065.25</v>
      </c>
      <c r="H29" s="394" t="s">
        <v>417</v>
      </c>
      <c r="I29" s="394" t="s">
        <v>77</v>
      </c>
      <c r="J29" s="394" t="s">
        <v>293</v>
      </c>
      <c r="K29" s="394" t="s">
        <v>159</v>
      </c>
      <c r="L29" s="396">
        <v>129404</v>
      </c>
      <c r="M29" s="397">
        <v>2087</v>
      </c>
      <c r="N29" s="397">
        <v>844.24</v>
      </c>
      <c r="O29" s="397">
        <v>645.13</v>
      </c>
      <c r="P29" s="398">
        <v>279.70999999999998</v>
      </c>
      <c r="Q29" s="396">
        <v>311168</v>
      </c>
      <c r="R29" s="397">
        <v>5365</v>
      </c>
      <c r="S29" s="397">
        <v>2030.08</v>
      </c>
      <c r="T29" s="397">
        <v>1551.31</v>
      </c>
      <c r="U29" s="398">
        <v>281.82</v>
      </c>
      <c r="V29" s="395">
        <v>91256</v>
      </c>
      <c r="W29" s="395">
        <v>1449</v>
      </c>
      <c r="X29" s="395">
        <v>595.36</v>
      </c>
      <c r="Y29" s="395">
        <v>454.95</v>
      </c>
      <c r="Z29" s="395">
        <v>281.82</v>
      </c>
      <c r="AA29" s="396">
        <v>68068</v>
      </c>
      <c r="AB29" s="397">
        <v>1116</v>
      </c>
      <c r="AC29" s="397">
        <v>444.08</v>
      </c>
      <c r="AD29" s="397">
        <v>339.35</v>
      </c>
      <c r="AE29" s="398">
        <v>281.82</v>
      </c>
      <c r="AK29" s="399"/>
      <c r="AL29" s="400"/>
      <c r="AM29" s="400"/>
      <c r="AN29" s="400"/>
      <c r="AO29" s="401"/>
      <c r="AU29" s="396">
        <f t="shared" si="1"/>
        <v>599896</v>
      </c>
      <c r="AV29" s="397">
        <f t="shared" si="2"/>
        <v>10017</v>
      </c>
      <c r="AW29" s="397">
        <f t="shared" si="3"/>
        <v>3913.7599999999998</v>
      </c>
      <c r="AX29" s="397">
        <f t="shared" si="4"/>
        <v>1439.4299999999998</v>
      </c>
      <c r="AY29" s="398">
        <f t="shared" si="3"/>
        <v>1125.1699999999998</v>
      </c>
    </row>
    <row r="30" spans="1:51" s="112" customFormat="1" x14ac:dyDescent="0.2">
      <c r="A30" s="394" t="s">
        <v>23</v>
      </c>
      <c r="B30" s="394" t="s">
        <v>135</v>
      </c>
      <c r="C30" s="395">
        <v>292.8</v>
      </c>
      <c r="D30" s="394">
        <v>223.75</v>
      </c>
      <c r="E30" s="394" t="s">
        <v>101</v>
      </c>
      <c r="F30" s="394">
        <v>281.82</v>
      </c>
      <c r="G30" s="402">
        <f t="shared" si="0"/>
        <v>798.36999999999989</v>
      </c>
      <c r="H30" s="394" t="s">
        <v>417</v>
      </c>
      <c r="I30" s="394" t="s">
        <v>77</v>
      </c>
      <c r="J30" s="394" t="s">
        <v>418</v>
      </c>
      <c r="K30" s="394" t="s">
        <v>205</v>
      </c>
      <c r="L30" s="396">
        <v>106216</v>
      </c>
      <c r="M30" s="397">
        <v>1713</v>
      </c>
      <c r="N30" s="397">
        <v>692.96</v>
      </c>
      <c r="O30" s="397">
        <v>529.53</v>
      </c>
      <c r="P30" s="398">
        <v>279.70999999999998</v>
      </c>
      <c r="Q30" s="396">
        <v>204204</v>
      </c>
      <c r="R30" s="397">
        <v>3461</v>
      </c>
      <c r="S30" s="397">
        <v>1332.24</v>
      </c>
      <c r="T30" s="397">
        <v>1018.04</v>
      </c>
      <c r="U30" s="398">
        <v>281.82</v>
      </c>
      <c r="V30" s="395">
        <v>79288</v>
      </c>
      <c r="W30" s="395">
        <v>1279</v>
      </c>
      <c r="X30" s="395">
        <v>517.28</v>
      </c>
      <c r="Y30" s="395">
        <v>395.28</v>
      </c>
      <c r="Z30" s="395">
        <v>281.82</v>
      </c>
      <c r="AA30" s="396">
        <v>44880</v>
      </c>
      <c r="AB30" s="397">
        <v>736</v>
      </c>
      <c r="AC30" s="397">
        <v>292.8</v>
      </c>
      <c r="AD30" s="397">
        <v>223.85</v>
      </c>
      <c r="AE30" s="398">
        <v>281.82</v>
      </c>
      <c r="AK30" s="399"/>
      <c r="AL30" s="400"/>
      <c r="AM30" s="400"/>
      <c r="AN30" s="400"/>
      <c r="AO30" s="401"/>
      <c r="AU30" s="396">
        <f t="shared" si="1"/>
        <v>434588</v>
      </c>
      <c r="AV30" s="397">
        <f t="shared" si="2"/>
        <v>7189</v>
      </c>
      <c r="AW30" s="397">
        <f t="shared" si="3"/>
        <v>2835.28</v>
      </c>
      <c r="AX30" s="397">
        <f t="shared" si="4"/>
        <v>1148.6599999999999</v>
      </c>
      <c r="AY30" s="398">
        <f t="shared" si="3"/>
        <v>1125.1699999999998</v>
      </c>
    </row>
    <row r="31" spans="1:51" s="112" customFormat="1" x14ac:dyDescent="0.2">
      <c r="A31" s="394" t="s">
        <v>24</v>
      </c>
      <c r="B31" s="394" t="s">
        <v>135</v>
      </c>
      <c r="C31" s="395">
        <v>1268.8</v>
      </c>
      <c r="D31" s="394">
        <v>969.57</v>
      </c>
      <c r="E31" s="394" t="s">
        <v>101</v>
      </c>
      <c r="F31" s="394">
        <v>421.77</v>
      </c>
      <c r="G31" s="402">
        <f t="shared" si="0"/>
        <v>2660.14</v>
      </c>
      <c r="H31" s="394" t="s">
        <v>416</v>
      </c>
      <c r="I31" s="394" t="s">
        <v>77</v>
      </c>
      <c r="J31" s="394" t="s">
        <v>219</v>
      </c>
      <c r="K31" s="394" t="s">
        <v>208</v>
      </c>
      <c r="L31" s="396">
        <v>166056</v>
      </c>
      <c r="M31" s="397">
        <v>2678</v>
      </c>
      <c r="N31" s="397">
        <v>1083.3599999999999</v>
      </c>
      <c r="O31" s="397">
        <v>827.86</v>
      </c>
      <c r="P31" s="398">
        <v>418.62</v>
      </c>
      <c r="Q31" s="396">
        <v>316404</v>
      </c>
      <c r="R31" s="397">
        <v>5103</v>
      </c>
      <c r="S31" s="397">
        <v>2064.2399999999998</v>
      </c>
      <c r="T31" s="397">
        <v>1577.41</v>
      </c>
      <c r="U31" s="398">
        <v>421.77</v>
      </c>
      <c r="V31" s="395">
        <v>264792</v>
      </c>
      <c r="W31" s="395">
        <v>4488</v>
      </c>
      <c r="X31" s="395">
        <v>1727.52</v>
      </c>
      <c r="Y31" s="395">
        <v>1320.1</v>
      </c>
      <c r="Z31" s="395">
        <v>421.77</v>
      </c>
      <c r="AA31" s="396">
        <v>194480</v>
      </c>
      <c r="AB31" s="397">
        <v>3241</v>
      </c>
      <c r="AC31" s="397">
        <v>1268.8</v>
      </c>
      <c r="AD31" s="397">
        <v>969.57</v>
      </c>
      <c r="AE31" s="398">
        <v>421.77</v>
      </c>
      <c r="AK31" s="399"/>
      <c r="AL31" s="400"/>
      <c r="AM31" s="400"/>
      <c r="AN31" s="400"/>
      <c r="AO31" s="401"/>
      <c r="AU31" s="396">
        <f t="shared" si="1"/>
        <v>941732</v>
      </c>
      <c r="AV31" s="397">
        <f t="shared" si="2"/>
        <v>15510</v>
      </c>
      <c r="AW31" s="397">
        <f t="shared" si="3"/>
        <v>6143.9199999999992</v>
      </c>
      <c r="AX31" s="397">
        <f t="shared" si="4"/>
        <v>3117.53</v>
      </c>
      <c r="AY31" s="398">
        <f t="shared" si="3"/>
        <v>1683.9299999999998</v>
      </c>
    </row>
    <row r="32" spans="1:51" s="112" customFormat="1" x14ac:dyDescent="0.2">
      <c r="A32" s="394" t="s">
        <v>25</v>
      </c>
      <c r="B32" s="394" t="s">
        <v>135</v>
      </c>
      <c r="C32" s="395">
        <v>217.44</v>
      </c>
      <c r="D32" s="394"/>
      <c r="E32" s="394" t="s">
        <v>101</v>
      </c>
      <c r="F32" s="394"/>
      <c r="G32" s="402">
        <f t="shared" si="0"/>
        <v>217.44</v>
      </c>
      <c r="H32" s="394" t="s">
        <v>417</v>
      </c>
      <c r="I32" s="394" t="s">
        <v>78</v>
      </c>
      <c r="J32" s="394" t="s">
        <v>219</v>
      </c>
      <c r="K32" s="394" t="s">
        <v>160</v>
      </c>
      <c r="L32" s="396">
        <v>0</v>
      </c>
      <c r="M32" s="397">
        <v>0</v>
      </c>
      <c r="N32" s="397">
        <v>217.44</v>
      </c>
      <c r="O32" s="397"/>
      <c r="P32" s="398"/>
      <c r="Q32" s="396">
        <v>0</v>
      </c>
      <c r="R32" s="397">
        <v>0</v>
      </c>
      <c r="S32" s="397">
        <v>217.44</v>
      </c>
      <c r="T32" s="397"/>
      <c r="U32" s="398"/>
      <c r="V32" s="395">
        <v>0</v>
      </c>
      <c r="W32" s="395">
        <v>0</v>
      </c>
      <c r="X32" s="395">
        <v>217.44</v>
      </c>
      <c r="Y32" s="395"/>
      <c r="Z32" s="395"/>
      <c r="AA32" s="396">
        <v>0</v>
      </c>
      <c r="AB32" s="397">
        <v>0</v>
      </c>
      <c r="AC32" s="397">
        <v>217.44</v>
      </c>
      <c r="AD32" s="397"/>
      <c r="AE32" s="398"/>
      <c r="AK32" s="399"/>
      <c r="AL32" s="400"/>
      <c r="AM32" s="400"/>
      <c r="AN32" s="400"/>
      <c r="AO32" s="401"/>
      <c r="AU32" s="396">
        <f t="shared" si="1"/>
        <v>0</v>
      </c>
      <c r="AV32" s="397">
        <f t="shared" si="2"/>
        <v>0</v>
      </c>
      <c r="AW32" s="397">
        <f t="shared" si="3"/>
        <v>869.76</v>
      </c>
      <c r="AX32" s="397">
        <f t="shared" si="4"/>
        <v>0</v>
      </c>
      <c r="AY32" s="398">
        <f t="shared" si="3"/>
        <v>0</v>
      </c>
    </row>
    <row r="33" spans="1:51" s="112" customFormat="1" x14ac:dyDescent="0.2">
      <c r="A33" s="394" t="s">
        <v>26</v>
      </c>
      <c r="B33" s="394" t="s">
        <v>135</v>
      </c>
      <c r="C33" s="395">
        <v>0</v>
      </c>
      <c r="D33" s="394">
        <v>0</v>
      </c>
      <c r="E33" s="394" t="s">
        <v>101</v>
      </c>
      <c r="F33" s="394">
        <v>143.80000000000001</v>
      </c>
      <c r="G33" s="402">
        <f t="shared" si="0"/>
        <v>143.80000000000001</v>
      </c>
      <c r="H33" s="394" t="s">
        <v>422</v>
      </c>
      <c r="I33" s="394" t="s">
        <v>79</v>
      </c>
      <c r="J33" s="394" t="s">
        <v>264</v>
      </c>
      <c r="K33" s="394" t="s">
        <v>181</v>
      </c>
      <c r="L33" s="396">
        <v>4488</v>
      </c>
      <c r="M33" s="397">
        <v>6</v>
      </c>
      <c r="N33" s="397">
        <v>29.28</v>
      </c>
      <c r="O33" s="397">
        <v>22.37</v>
      </c>
      <c r="P33" s="398">
        <v>143.08000000000001</v>
      </c>
      <c r="Q33" s="396">
        <v>748</v>
      </c>
      <c r="R33" s="397">
        <v>12</v>
      </c>
      <c r="S33" s="397">
        <v>4.88</v>
      </c>
      <c r="T33" s="397">
        <v>3.73</v>
      </c>
      <c r="U33" s="398">
        <v>143.80000000000001</v>
      </c>
      <c r="V33" s="395">
        <v>0</v>
      </c>
      <c r="W33" s="395">
        <v>0</v>
      </c>
      <c r="X33" s="395"/>
      <c r="Y33" s="395"/>
      <c r="Z33" s="395">
        <v>143.80000000000001</v>
      </c>
      <c r="AA33" s="396">
        <v>0</v>
      </c>
      <c r="AB33" s="397">
        <v>0</v>
      </c>
      <c r="AC33" s="397">
        <v>0</v>
      </c>
      <c r="AD33" s="397">
        <v>0</v>
      </c>
      <c r="AE33" s="398">
        <v>143.80000000000001</v>
      </c>
      <c r="AK33" s="399"/>
      <c r="AL33" s="400"/>
      <c r="AM33" s="400"/>
      <c r="AN33" s="400"/>
      <c r="AO33" s="401"/>
      <c r="AU33" s="396">
        <f t="shared" si="1"/>
        <v>5236</v>
      </c>
      <c r="AV33" s="397">
        <f t="shared" si="2"/>
        <v>18</v>
      </c>
      <c r="AW33" s="397">
        <f t="shared" si="3"/>
        <v>34.160000000000004</v>
      </c>
      <c r="AX33" s="397">
        <f t="shared" si="4"/>
        <v>22.37</v>
      </c>
      <c r="AY33" s="398">
        <f t="shared" si="3"/>
        <v>574.48</v>
      </c>
    </row>
    <row r="34" spans="1:51" s="112" customFormat="1" x14ac:dyDescent="0.2">
      <c r="A34" s="394" t="s">
        <v>27</v>
      </c>
      <c r="B34" s="394" t="s">
        <v>135</v>
      </c>
      <c r="C34" s="395">
        <v>73.2</v>
      </c>
      <c r="D34" s="394">
        <v>55.94</v>
      </c>
      <c r="E34" s="394" t="s">
        <v>101</v>
      </c>
      <c r="F34" s="394">
        <v>281.82</v>
      </c>
      <c r="G34" s="402">
        <f t="shared" si="0"/>
        <v>410.96</v>
      </c>
      <c r="H34" s="394" t="s">
        <v>421</v>
      </c>
      <c r="I34" s="394" t="s">
        <v>79</v>
      </c>
      <c r="J34" s="394" t="s">
        <v>265</v>
      </c>
      <c r="K34" s="394" t="s">
        <v>182</v>
      </c>
      <c r="L34" s="396">
        <v>4488</v>
      </c>
      <c r="M34" s="397">
        <v>72</v>
      </c>
      <c r="N34" s="397">
        <v>29.28</v>
      </c>
      <c r="O34" s="397">
        <v>22.37</v>
      </c>
      <c r="P34" s="398">
        <v>280.42</v>
      </c>
      <c r="Q34" s="396">
        <v>14212</v>
      </c>
      <c r="R34" s="397">
        <v>226</v>
      </c>
      <c r="S34" s="397">
        <v>92.72</v>
      </c>
      <c r="T34" s="397">
        <v>70.849999999999994</v>
      </c>
      <c r="U34" s="398">
        <v>281.82</v>
      </c>
      <c r="V34" s="395">
        <v>13464</v>
      </c>
      <c r="W34" s="395">
        <v>232</v>
      </c>
      <c r="X34" s="395">
        <v>87.84</v>
      </c>
      <c r="Y34" s="395">
        <v>67.12</v>
      </c>
      <c r="Z34" s="395">
        <v>281.82</v>
      </c>
      <c r="AA34" s="396">
        <v>11220</v>
      </c>
      <c r="AB34" s="397">
        <v>181</v>
      </c>
      <c r="AC34" s="397">
        <v>73.2</v>
      </c>
      <c r="AD34" s="397">
        <v>55.94</v>
      </c>
      <c r="AE34" s="398">
        <v>281.82</v>
      </c>
      <c r="AK34" s="399"/>
      <c r="AL34" s="400"/>
      <c r="AM34" s="400"/>
      <c r="AN34" s="400"/>
      <c r="AO34" s="401"/>
      <c r="AU34" s="396">
        <f t="shared" si="1"/>
        <v>43384</v>
      </c>
      <c r="AV34" s="397">
        <f t="shared" si="2"/>
        <v>711</v>
      </c>
      <c r="AW34" s="397">
        <f t="shared" si="3"/>
        <v>283.04000000000002</v>
      </c>
      <c r="AX34" s="397">
        <f t="shared" si="4"/>
        <v>145.43</v>
      </c>
      <c r="AY34" s="398">
        <f t="shared" si="3"/>
        <v>1125.8799999999999</v>
      </c>
    </row>
    <row r="35" spans="1:51" s="112" customFormat="1" x14ac:dyDescent="0.2">
      <c r="A35" s="394" t="s">
        <v>28</v>
      </c>
      <c r="B35" s="394" t="s">
        <v>135</v>
      </c>
      <c r="C35" s="395">
        <v>575.84</v>
      </c>
      <c r="D35" s="394">
        <v>440.03</v>
      </c>
      <c r="E35" s="394" t="s">
        <v>101</v>
      </c>
      <c r="F35" s="394">
        <v>421.77</v>
      </c>
      <c r="G35" s="402">
        <f>C35+D35+F35</f>
        <v>1437.6399999999999</v>
      </c>
      <c r="H35" s="394" t="s">
        <v>421</v>
      </c>
      <c r="I35" s="394" t="s">
        <v>79</v>
      </c>
      <c r="J35" s="394" t="s">
        <v>238</v>
      </c>
      <c r="K35" s="394" t="s">
        <v>183</v>
      </c>
      <c r="L35" s="396">
        <v>75548</v>
      </c>
      <c r="M35" s="397">
        <v>1303</v>
      </c>
      <c r="N35" s="397">
        <v>497.88</v>
      </c>
      <c r="O35" s="397">
        <v>376.64</v>
      </c>
      <c r="P35" s="398">
        <v>419.49</v>
      </c>
      <c r="Q35" s="396">
        <v>121924</v>
      </c>
      <c r="R35" s="397">
        <v>1905</v>
      </c>
      <c r="S35" s="397">
        <v>795.44</v>
      </c>
      <c r="T35" s="397">
        <v>607.84</v>
      </c>
      <c r="U35" s="398">
        <v>421.77</v>
      </c>
      <c r="V35" s="395">
        <v>139876</v>
      </c>
      <c r="W35" s="395">
        <v>2256</v>
      </c>
      <c r="X35" s="395">
        <v>912.56</v>
      </c>
      <c r="Y35" s="395">
        <v>697.34</v>
      </c>
      <c r="Z35" s="395">
        <v>421.77</v>
      </c>
      <c r="AA35" s="396">
        <v>88264</v>
      </c>
      <c r="AB35" s="397">
        <v>1424</v>
      </c>
      <c r="AC35" s="397">
        <v>575.84</v>
      </c>
      <c r="AD35" s="397">
        <v>440.03</v>
      </c>
      <c r="AE35" s="398">
        <v>421.77</v>
      </c>
      <c r="AK35" s="399"/>
      <c r="AL35" s="400"/>
      <c r="AM35" s="400"/>
      <c r="AN35" s="400"/>
      <c r="AO35" s="401"/>
      <c r="AU35" s="396">
        <f t="shared" si="1"/>
        <v>425612</v>
      </c>
      <c r="AV35" s="397">
        <f t="shared" si="2"/>
        <v>6888</v>
      </c>
      <c r="AW35" s="397">
        <f t="shared" si="3"/>
        <v>2781.7200000000003</v>
      </c>
      <c r="AX35" s="397">
        <f t="shared" si="4"/>
        <v>1514.01</v>
      </c>
      <c r="AY35" s="398">
        <f t="shared" si="3"/>
        <v>1684.8</v>
      </c>
    </row>
    <row r="36" spans="1:51" s="112" customFormat="1" x14ac:dyDescent="0.2">
      <c r="A36" s="394" t="s">
        <v>29</v>
      </c>
      <c r="B36" s="394" t="s">
        <v>135</v>
      </c>
      <c r="C36" s="395"/>
      <c r="D36" s="394"/>
      <c r="E36" s="394" t="s">
        <v>101</v>
      </c>
      <c r="F36" s="394">
        <v>421.77</v>
      </c>
      <c r="G36" s="402">
        <f>C36+D36+F36</f>
        <v>421.77</v>
      </c>
      <c r="H36" s="394" t="s">
        <v>423</v>
      </c>
      <c r="I36" s="394" t="s">
        <v>79</v>
      </c>
      <c r="J36" s="394" t="s">
        <v>238</v>
      </c>
      <c r="K36" s="394" t="s">
        <v>210</v>
      </c>
      <c r="L36" s="396">
        <v>0</v>
      </c>
      <c r="M36" s="397">
        <v>0</v>
      </c>
      <c r="N36" s="397">
        <v>0</v>
      </c>
      <c r="O36" s="397">
        <v>0</v>
      </c>
      <c r="P36" s="398">
        <v>419.32</v>
      </c>
      <c r="Q36" s="396">
        <v>0</v>
      </c>
      <c r="R36" s="397">
        <v>0</v>
      </c>
      <c r="S36" s="397">
        <v>0</v>
      </c>
      <c r="T36" s="397">
        <v>421.77</v>
      </c>
      <c r="U36" s="398"/>
      <c r="V36" s="395">
        <v>0</v>
      </c>
      <c r="W36" s="395">
        <v>0</v>
      </c>
      <c r="X36" s="395"/>
      <c r="Y36" s="395"/>
      <c r="Z36" s="395">
        <v>421.77</v>
      </c>
      <c r="AA36" s="396">
        <v>0</v>
      </c>
      <c r="AB36" s="397">
        <v>0</v>
      </c>
      <c r="AC36" s="397">
        <v>0</v>
      </c>
      <c r="AD36" s="397">
        <v>0</v>
      </c>
      <c r="AE36" s="398">
        <v>421.77</v>
      </c>
      <c r="AK36" s="399"/>
      <c r="AL36" s="400"/>
      <c r="AM36" s="400"/>
      <c r="AN36" s="400"/>
      <c r="AO36" s="401"/>
      <c r="AU36" s="396">
        <f t="shared" si="1"/>
        <v>0</v>
      </c>
      <c r="AV36" s="397">
        <f t="shared" si="2"/>
        <v>0</v>
      </c>
      <c r="AW36" s="397">
        <f t="shared" si="3"/>
        <v>0</v>
      </c>
      <c r="AX36" s="397">
        <f t="shared" si="4"/>
        <v>0</v>
      </c>
      <c r="AY36" s="398">
        <f>P36+U36+Z36+AE36+AJ36+AO36+AT36</f>
        <v>1262.8599999999999</v>
      </c>
    </row>
    <row r="37" spans="1:51" s="444" customFormat="1" x14ac:dyDescent="0.2">
      <c r="A37" s="438" t="s">
        <v>443</v>
      </c>
      <c r="B37" s="438" t="s">
        <v>135</v>
      </c>
      <c r="C37" s="439">
        <f>224.48+610+610</f>
        <v>1444.48</v>
      </c>
      <c r="D37" s="438">
        <f>171.54+466.14+466.14</f>
        <v>1103.82</v>
      </c>
      <c r="E37" s="438" t="s">
        <v>101</v>
      </c>
      <c r="F37" s="438"/>
      <c r="G37" s="440">
        <f>C37+D37+F37</f>
        <v>2548.3000000000002</v>
      </c>
      <c r="H37" s="438" t="s">
        <v>444</v>
      </c>
      <c r="I37" s="438" t="s">
        <v>79</v>
      </c>
      <c r="J37" s="438" t="s">
        <v>238</v>
      </c>
      <c r="K37" s="448" t="s">
        <v>445</v>
      </c>
      <c r="L37" s="441"/>
      <c r="M37" s="442"/>
      <c r="N37" s="442"/>
      <c r="O37" s="442"/>
      <c r="P37" s="443"/>
      <c r="Q37" s="441"/>
      <c r="R37" s="442"/>
      <c r="S37" s="442"/>
      <c r="T37" s="442"/>
      <c r="U37" s="443"/>
      <c r="V37" s="439"/>
      <c r="W37" s="439"/>
      <c r="X37" s="439"/>
      <c r="Y37" s="439"/>
      <c r="Z37" s="439"/>
      <c r="AA37" s="441"/>
      <c r="AB37" s="442"/>
      <c r="AC37" s="442"/>
      <c r="AD37" s="442"/>
      <c r="AE37" s="443"/>
      <c r="AK37" s="445"/>
      <c r="AL37" s="446"/>
      <c r="AM37" s="446"/>
      <c r="AN37" s="446"/>
      <c r="AO37" s="447"/>
      <c r="AU37" s="441"/>
      <c r="AV37" s="442"/>
      <c r="AW37" s="442"/>
      <c r="AX37" s="442"/>
      <c r="AY37" s="443"/>
    </row>
    <row r="38" spans="1:51" s="148" customFormat="1" x14ac:dyDescent="0.2">
      <c r="A38" s="404" t="s">
        <v>30</v>
      </c>
      <c r="B38" s="404" t="s">
        <v>135</v>
      </c>
      <c r="C38" s="405">
        <v>217.44</v>
      </c>
      <c r="D38" s="404">
        <v>0</v>
      </c>
      <c r="E38" s="404" t="s">
        <v>101</v>
      </c>
      <c r="F38" s="404">
        <v>0</v>
      </c>
      <c r="G38" s="405">
        <f t="shared" ref="G38:G89" si="5">C38+D38+F38</f>
        <v>217.44</v>
      </c>
      <c r="H38" s="404" t="s">
        <v>431</v>
      </c>
      <c r="I38" s="404" t="s">
        <v>80</v>
      </c>
      <c r="J38" s="404" t="s">
        <v>227</v>
      </c>
      <c r="K38" s="404" t="s">
        <v>195</v>
      </c>
      <c r="L38" s="406"/>
      <c r="M38" s="407"/>
      <c r="N38" s="407"/>
      <c r="O38" s="407"/>
      <c r="P38" s="408"/>
      <c r="Q38" s="406"/>
      <c r="R38" s="407"/>
      <c r="S38" s="407">
        <v>561.07000000000005</v>
      </c>
      <c r="T38" s="407"/>
      <c r="U38" s="408"/>
      <c r="V38" s="405">
        <v>0</v>
      </c>
      <c r="W38" s="405">
        <v>0</v>
      </c>
      <c r="X38" s="405">
        <v>217.44</v>
      </c>
      <c r="Y38" s="405"/>
      <c r="Z38" s="405"/>
      <c r="AA38" s="406">
        <v>0</v>
      </c>
      <c r="AB38" s="407">
        <v>0</v>
      </c>
      <c r="AC38" s="407">
        <v>217.44</v>
      </c>
      <c r="AD38" s="407">
        <v>0</v>
      </c>
      <c r="AE38" s="408">
        <v>0</v>
      </c>
      <c r="AK38" s="409"/>
      <c r="AL38" s="410"/>
      <c r="AM38" s="410"/>
      <c r="AN38" s="410"/>
      <c r="AO38" s="411"/>
      <c r="AU38" s="406">
        <f t="shared" si="1"/>
        <v>0</v>
      </c>
      <c r="AV38" s="407">
        <f t="shared" si="2"/>
        <v>0</v>
      </c>
      <c r="AW38" s="407">
        <f t="shared" si="3"/>
        <v>995.95</v>
      </c>
      <c r="AX38" s="407">
        <f>O38+AN2428+Y38+AD38+AI38+AN38+AS38</f>
        <v>0</v>
      </c>
      <c r="AY38" s="408">
        <f t="shared" si="3"/>
        <v>0</v>
      </c>
    </row>
    <row r="39" spans="1:51" s="148" customFormat="1" x14ac:dyDescent="0.2">
      <c r="A39" s="404" t="s">
        <v>31</v>
      </c>
      <c r="B39" s="404" t="s">
        <v>135</v>
      </c>
      <c r="C39" s="405">
        <v>326.95999999999998</v>
      </c>
      <c r="D39" s="404">
        <v>249.85</v>
      </c>
      <c r="E39" s="404" t="s">
        <v>101</v>
      </c>
      <c r="F39" s="404">
        <v>421.77</v>
      </c>
      <c r="G39" s="405">
        <f t="shared" si="5"/>
        <v>998.57999999999993</v>
      </c>
      <c r="H39" s="404" t="s">
        <v>430</v>
      </c>
      <c r="I39" s="404" t="s">
        <v>80</v>
      </c>
      <c r="J39" s="404" t="s">
        <v>227</v>
      </c>
      <c r="K39" s="404" t="s">
        <v>196</v>
      </c>
      <c r="L39" s="406">
        <v>68068</v>
      </c>
      <c r="M39" s="407">
        <v>1080</v>
      </c>
      <c r="N39" s="407">
        <v>444.08</v>
      </c>
      <c r="O39" s="407">
        <v>339.35</v>
      </c>
      <c r="P39" s="408">
        <v>421.77</v>
      </c>
      <c r="Q39" s="406">
        <v>30668</v>
      </c>
      <c r="R39" s="407">
        <v>495</v>
      </c>
      <c r="S39" s="407"/>
      <c r="T39" s="407"/>
      <c r="U39" s="408">
        <v>421.77</v>
      </c>
      <c r="V39" s="405">
        <v>41888</v>
      </c>
      <c r="W39" s="405">
        <v>676</v>
      </c>
      <c r="X39" s="405">
        <v>273.27999999999997</v>
      </c>
      <c r="Y39" s="405">
        <v>208.83</v>
      </c>
      <c r="Z39" s="405">
        <v>421.77</v>
      </c>
      <c r="AA39" s="406">
        <v>50116</v>
      </c>
      <c r="AB39" s="407">
        <v>864</v>
      </c>
      <c r="AC39" s="407">
        <v>326.95999999999998</v>
      </c>
      <c r="AD39" s="407">
        <v>249.85</v>
      </c>
      <c r="AE39" s="408">
        <v>421.77</v>
      </c>
      <c r="AK39" s="409"/>
      <c r="AL39" s="410"/>
      <c r="AM39" s="410"/>
      <c r="AN39" s="410"/>
      <c r="AO39" s="411"/>
      <c r="AU39" s="406">
        <f>L39+V39+AA39+AF39+AL39+AP39</f>
        <v>160072</v>
      </c>
      <c r="AV39" s="407">
        <f>M39+W39+AB39+AG39+AK39+AQ39</f>
        <v>2620</v>
      </c>
      <c r="AW39" s="407">
        <f>N39+X39+AC39+AH39+AM39+AR39</f>
        <v>1044.32</v>
      </c>
      <c r="AX39" s="407">
        <f>O39+Y39+AD39+AI39+AN39+AS39</f>
        <v>798.03000000000009</v>
      </c>
      <c r="AY39" s="408">
        <f>P39+Z39+AE39+AJ39+AO39+AT39</f>
        <v>1265.31</v>
      </c>
    </row>
    <row r="40" spans="1:51" s="148" customFormat="1" x14ac:dyDescent="0.2">
      <c r="A40" s="404" t="s">
        <v>32</v>
      </c>
      <c r="B40" s="404" t="s">
        <v>135</v>
      </c>
      <c r="C40" s="405">
        <v>1015.04</v>
      </c>
      <c r="D40" s="404">
        <v>775.65</v>
      </c>
      <c r="E40" s="404" t="s">
        <v>101</v>
      </c>
      <c r="F40" s="404">
        <v>281.82</v>
      </c>
      <c r="G40" s="405">
        <f t="shared" si="5"/>
        <v>2072.5100000000002</v>
      </c>
      <c r="H40" s="404" t="s">
        <v>432</v>
      </c>
      <c r="I40" s="404" t="s">
        <v>80</v>
      </c>
      <c r="J40" s="404" t="s">
        <v>266</v>
      </c>
      <c r="K40" s="404" t="s">
        <v>197</v>
      </c>
      <c r="L40" s="406">
        <v>249084</v>
      </c>
      <c r="M40" s="407">
        <v>3954</v>
      </c>
      <c r="N40" s="407">
        <v>1625.04</v>
      </c>
      <c r="O40" s="407">
        <v>1241.79</v>
      </c>
      <c r="P40" s="408">
        <v>281.82</v>
      </c>
      <c r="Q40" s="406">
        <v>185504</v>
      </c>
      <c r="R40" s="407">
        <v>3041</v>
      </c>
      <c r="S40" s="407">
        <v>1210.24</v>
      </c>
      <c r="T40" s="407">
        <v>924.82</v>
      </c>
      <c r="U40" s="408">
        <v>281.82</v>
      </c>
      <c r="V40" s="405">
        <v>67320</v>
      </c>
      <c r="W40" s="405">
        <v>1086</v>
      </c>
      <c r="X40" s="405">
        <v>439.2</v>
      </c>
      <c r="Y40" s="405">
        <v>335.62</v>
      </c>
      <c r="Z40" s="405">
        <v>281.82</v>
      </c>
      <c r="AA40" s="406">
        <v>155584</v>
      </c>
      <c r="AB40" s="407">
        <v>2637</v>
      </c>
      <c r="AC40" s="407">
        <v>1015.04</v>
      </c>
      <c r="AD40" s="407">
        <v>775.65</v>
      </c>
      <c r="AE40" s="408">
        <v>281.82</v>
      </c>
      <c r="AK40" s="409"/>
      <c r="AL40" s="410"/>
      <c r="AM40" s="410"/>
      <c r="AN40" s="410"/>
      <c r="AO40" s="411"/>
      <c r="AU40" s="406">
        <f t="shared" ref="AU40:AU49" si="6">L40+V40+AA40+AF40+AL40+AP40</f>
        <v>471988</v>
      </c>
      <c r="AV40" s="407">
        <f t="shared" ref="AV40:AV47" si="7">M40+W40+AB40+AG40+AK40+AQ40</f>
        <v>7677</v>
      </c>
      <c r="AW40" s="407">
        <f t="shared" ref="AW40:AY47" si="8">N40+X40+AC40+AH40+AM40+AR40</f>
        <v>3079.2799999999997</v>
      </c>
      <c r="AX40" s="407">
        <f t="shared" si="8"/>
        <v>2353.06</v>
      </c>
      <c r="AY40" s="408">
        <f t="shared" si="8"/>
        <v>845.46</v>
      </c>
    </row>
    <row r="41" spans="1:51" s="148" customFormat="1" x14ac:dyDescent="0.2">
      <c r="A41" s="404" t="s">
        <v>33</v>
      </c>
      <c r="B41" s="404" t="s">
        <v>135</v>
      </c>
      <c r="C41" s="405">
        <v>541.67999999999995</v>
      </c>
      <c r="D41" s="404">
        <v>413.93</v>
      </c>
      <c r="E41" s="404" t="s">
        <v>101</v>
      </c>
      <c r="F41" s="404">
        <v>421.77</v>
      </c>
      <c r="G41" s="405">
        <f t="shared" si="5"/>
        <v>1377.3799999999999</v>
      </c>
      <c r="H41" s="404" t="s">
        <v>430</v>
      </c>
      <c r="I41" s="404" t="s">
        <v>80</v>
      </c>
      <c r="J41" s="404" t="s">
        <v>267</v>
      </c>
      <c r="K41" s="404" t="s">
        <v>268</v>
      </c>
      <c r="L41" s="406">
        <v>85272</v>
      </c>
      <c r="M41" s="407">
        <v>1354</v>
      </c>
      <c r="N41" s="407">
        <v>556.32000000000005</v>
      </c>
      <c r="O41" s="407">
        <v>425.12</v>
      </c>
      <c r="P41" s="408">
        <v>421.77</v>
      </c>
      <c r="Q41" s="406">
        <v>124168</v>
      </c>
      <c r="R41" s="407">
        <v>2003</v>
      </c>
      <c r="S41" s="407">
        <v>810.08</v>
      </c>
      <c r="T41" s="407">
        <v>619.09</v>
      </c>
      <c r="U41" s="408">
        <v>421.77</v>
      </c>
      <c r="V41" s="405">
        <v>77792</v>
      </c>
      <c r="W41" s="405">
        <v>1255</v>
      </c>
      <c r="X41" s="405">
        <v>507.52</v>
      </c>
      <c r="Y41" s="405">
        <v>387.83</v>
      </c>
      <c r="Z41" s="405">
        <v>421.77</v>
      </c>
      <c r="AA41" s="406">
        <v>83028</v>
      </c>
      <c r="AB41" s="407">
        <v>1432</v>
      </c>
      <c r="AC41" s="407">
        <v>541.67999999999995</v>
      </c>
      <c r="AD41" s="407">
        <v>413.93</v>
      </c>
      <c r="AE41" s="408">
        <v>421.77</v>
      </c>
      <c r="AF41" s="148" t="s">
        <v>433</v>
      </c>
      <c r="AK41" s="409"/>
      <c r="AL41" s="410"/>
      <c r="AM41" s="410"/>
      <c r="AN41" s="410"/>
      <c r="AO41" s="411"/>
      <c r="AU41" s="406" t="e">
        <f t="shared" si="6"/>
        <v>#VALUE!</v>
      </c>
      <c r="AV41" s="407">
        <f t="shared" si="7"/>
        <v>4041</v>
      </c>
      <c r="AW41" s="407">
        <f t="shared" si="8"/>
        <v>1605.52</v>
      </c>
      <c r="AX41" s="407">
        <f t="shared" si="8"/>
        <v>1226.8800000000001</v>
      </c>
      <c r="AY41" s="408">
        <f t="shared" si="8"/>
        <v>1265.31</v>
      </c>
    </row>
    <row r="42" spans="1:51" s="148" customFormat="1" x14ac:dyDescent="0.2">
      <c r="A42" s="404" t="s">
        <v>34</v>
      </c>
      <c r="B42" s="404" t="s">
        <v>135</v>
      </c>
      <c r="C42" s="405">
        <v>58.56</v>
      </c>
      <c r="D42" s="404">
        <v>44.75</v>
      </c>
      <c r="E42" s="404" t="s">
        <v>101</v>
      </c>
      <c r="F42" s="404">
        <v>281.82</v>
      </c>
      <c r="G42" s="405">
        <f t="shared" si="5"/>
        <v>385.13</v>
      </c>
      <c r="H42" s="404" t="s">
        <v>427</v>
      </c>
      <c r="I42" s="404" t="s">
        <v>80</v>
      </c>
      <c r="J42" s="404" t="s">
        <v>316</v>
      </c>
      <c r="K42" s="404" t="s">
        <v>192</v>
      </c>
      <c r="L42" s="406">
        <v>5236</v>
      </c>
      <c r="M42" s="407">
        <v>83</v>
      </c>
      <c r="N42" s="407">
        <v>34.159999999999997</v>
      </c>
      <c r="O42" s="407">
        <v>26.1</v>
      </c>
      <c r="P42" s="408">
        <v>281.82</v>
      </c>
      <c r="Q42" s="406">
        <v>8228</v>
      </c>
      <c r="R42" s="407">
        <v>133</v>
      </c>
      <c r="S42" s="407">
        <v>53.68</v>
      </c>
      <c r="T42" s="407">
        <v>41.02</v>
      </c>
      <c r="U42" s="408">
        <v>281.82</v>
      </c>
      <c r="V42" s="405">
        <v>5984</v>
      </c>
      <c r="W42" s="405">
        <v>97</v>
      </c>
      <c r="X42" s="405">
        <v>39.04</v>
      </c>
      <c r="Y42" s="405">
        <v>29.83</v>
      </c>
      <c r="Z42" s="405">
        <v>281.82</v>
      </c>
      <c r="AA42" s="406">
        <v>8978</v>
      </c>
      <c r="AB42" s="407">
        <v>155</v>
      </c>
      <c r="AC42" s="407">
        <v>58.56</v>
      </c>
      <c r="AD42" s="407">
        <v>44.75</v>
      </c>
      <c r="AE42" s="408">
        <v>281.82</v>
      </c>
      <c r="AK42" s="409"/>
      <c r="AL42" s="410"/>
      <c r="AM42" s="410"/>
      <c r="AN42" s="410"/>
      <c r="AO42" s="411"/>
      <c r="AU42" s="406">
        <f t="shared" si="6"/>
        <v>20198</v>
      </c>
      <c r="AV42" s="407">
        <f t="shared" si="7"/>
        <v>335</v>
      </c>
      <c r="AW42" s="407">
        <f t="shared" si="8"/>
        <v>131.76</v>
      </c>
      <c r="AX42" s="407">
        <f t="shared" si="8"/>
        <v>100.68</v>
      </c>
      <c r="AY42" s="408">
        <f t="shared" si="8"/>
        <v>845.46</v>
      </c>
    </row>
    <row r="43" spans="1:51" s="148" customFormat="1" ht="12.6" customHeight="1" x14ac:dyDescent="0.2">
      <c r="A43" s="404" t="s">
        <v>35</v>
      </c>
      <c r="B43" s="404" t="s">
        <v>135</v>
      </c>
      <c r="C43" s="405">
        <v>317.2</v>
      </c>
      <c r="D43" s="404">
        <v>242.39</v>
      </c>
      <c r="E43" s="404" t="s">
        <v>101</v>
      </c>
      <c r="F43" s="404">
        <v>281.82</v>
      </c>
      <c r="G43" s="405">
        <f t="shared" si="5"/>
        <v>841.40999999999985</v>
      </c>
      <c r="H43" s="404" t="s">
        <v>430</v>
      </c>
      <c r="I43" s="404" t="s">
        <v>80</v>
      </c>
      <c r="J43" s="404" t="s">
        <v>269</v>
      </c>
      <c r="K43" s="404" t="s">
        <v>198</v>
      </c>
      <c r="L43" s="406">
        <v>62832</v>
      </c>
      <c r="M43" s="407">
        <v>997</v>
      </c>
      <c r="N43" s="407">
        <v>409.92</v>
      </c>
      <c r="O43" s="407">
        <v>313.24</v>
      </c>
      <c r="P43" s="408">
        <v>281.82</v>
      </c>
      <c r="Q43" s="406">
        <v>62832</v>
      </c>
      <c r="R43" s="407">
        <v>997</v>
      </c>
      <c r="S43" s="407">
        <v>409.92</v>
      </c>
      <c r="T43" s="407">
        <v>313.24</v>
      </c>
      <c r="U43" s="408">
        <v>281.82</v>
      </c>
      <c r="V43" s="405"/>
      <c r="W43" s="405"/>
      <c r="X43" s="405"/>
      <c r="Y43" s="405"/>
      <c r="Z43" s="405"/>
      <c r="AA43" s="406">
        <v>48620</v>
      </c>
      <c r="AB43" s="407">
        <v>838</v>
      </c>
      <c r="AC43" s="407">
        <v>317.2</v>
      </c>
      <c r="AD43" s="407">
        <v>242.39</v>
      </c>
      <c r="AE43" s="408">
        <v>281.82</v>
      </c>
      <c r="AK43" s="409"/>
      <c r="AL43" s="410"/>
      <c r="AM43" s="410"/>
      <c r="AN43" s="410"/>
      <c r="AO43" s="411"/>
      <c r="AU43" s="406">
        <f t="shared" si="6"/>
        <v>111452</v>
      </c>
      <c r="AV43" s="407">
        <f t="shared" si="7"/>
        <v>1835</v>
      </c>
      <c r="AW43" s="407">
        <f t="shared" si="8"/>
        <v>727.12</v>
      </c>
      <c r="AX43" s="407">
        <f t="shared" si="8"/>
        <v>555.63</v>
      </c>
      <c r="AY43" s="408">
        <f t="shared" si="8"/>
        <v>563.64</v>
      </c>
    </row>
    <row r="44" spans="1:51" s="148" customFormat="1" x14ac:dyDescent="0.2">
      <c r="A44" s="404" t="s">
        <v>36</v>
      </c>
      <c r="B44" s="404" t="s">
        <v>135</v>
      </c>
      <c r="C44" s="405">
        <v>1830</v>
      </c>
      <c r="D44" s="404">
        <v>1398.41</v>
      </c>
      <c r="E44" s="404" t="s">
        <v>101</v>
      </c>
      <c r="F44" s="404">
        <v>563.67999999999995</v>
      </c>
      <c r="G44" s="405">
        <f t="shared" si="5"/>
        <v>3792.0899999999997</v>
      </c>
      <c r="H44" s="404" t="s">
        <v>430</v>
      </c>
      <c r="I44" s="404" t="s">
        <v>80</v>
      </c>
      <c r="J44" s="404" t="s">
        <v>270</v>
      </c>
      <c r="K44" s="404" t="s">
        <v>199</v>
      </c>
      <c r="L44" s="406">
        <v>312664</v>
      </c>
      <c r="M44" s="407">
        <v>4963</v>
      </c>
      <c r="N44" s="407">
        <v>2039.84</v>
      </c>
      <c r="O44" s="407">
        <v>1558.76</v>
      </c>
      <c r="P44" s="408">
        <v>563.67999999999995</v>
      </c>
      <c r="Q44" s="406">
        <v>306680</v>
      </c>
      <c r="R44" s="407">
        <v>4946</v>
      </c>
      <c r="S44" s="407">
        <v>2000.8</v>
      </c>
      <c r="T44" s="407">
        <v>1528.93</v>
      </c>
      <c r="U44" s="408">
        <v>563.67999999999995</v>
      </c>
      <c r="V44" s="405">
        <v>291720</v>
      </c>
      <c r="W44" s="405">
        <v>4705</v>
      </c>
      <c r="X44" s="405">
        <v>1903.2</v>
      </c>
      <c r="Y44" s="405">
        <v>1454.35</v>
      </c>
      <c r="Z44" s="405">
        <v>3921.23</v>
      </c>
      <c r="AA44" s="406">
        <v>280500</v>
      </c>
      <c r="AB44" s="407">
        <v>4836</v>
      </c>
      <c r="AC44" s="407">
        <v>1830</v>
      </c>
      <c r="AD44" s="407">
        <v>1398.41</v>
      </c>
      <c r="AE44" s="408">
        <v>563.67999999999995</v>
      </c>
      <c r="AK44" s="409"/>
      <c r="AL44" s="410"/>
      <c r="AM44" s="410"/>
      <c r="AN44" s="410"/>
      <c r="AO44" s="411"/>
      <c r="AU44" s="406">
        <f t="shared" si="6"/>
        <v>884884</v>
      </c>
      <c r="AV44" s="407">
        <f t="shared" si="7"/>
        <v>14504</v>
      </c>
      <c r="AW44" s="407">
        <f t="shared" si="8"/>
        <v>5773.04</v>
      </c>
      <c r="AX44" s="407">
        <f t="shared" si="8"/>
        <v>4411.5199999999995</v>
      </c>
      <c r="AY44" s="408">
        <f t="shared" si="8"/>
        <v>5048.59</v>
      </c>
    </row>
    <row r="45" spans="1:51" s="148" customFormat="1" x14ac:dyDescent="0.2">
      <c r="A45" s="404" t="s">
        <v>2</v>
      </c>
      <c r="B45" s="404" t="s">
        <v>135</v>
      </c>
      <c r="C45" s="405">
        <v>217.44</v>
      </c>
      <c r="D45" s="404"/>
      <c r="E45" s="404" t="s">
        <v>101</v>
      </c>
      <c r="F45" s="404"/>
      <c r="G45" s="405">
        <f t="shared" si="5"/>
        <v>217.44</v>
      </c>
      <c r="H45" s="404" t="s">
        <v>427</v>
      </c>
      <c r="I45" s="404" t="s">
        <v>80</v>
      </c>
      <c r="J45" s="404" t="s">
        <v>227</v>
      </c>
      <c r="K45" s="404" t="s">
        <v>216</v>
      </c>
      <c r="L45" s="406">
        <v>0</v>
      </c>
      <c r="M45" s="407">
        <v>0</v>
      </c>
      <c r="N45" s="407">
        <v>217.44</v>
      </c>
      <c r="O45" s="407"/>
      <c r="P45" s="408"/>
      <c r="Q45" s="406">
        <v>0</v>
      </c>
      <c r="R45" s="407">
        <v>0</v>
      </c>
      <c r="S45" s="407">
        <v>217.44</v>
      </c>
      <c r="T45" s="407"/>
      <c r="U45" s="408"/>
      <c r="V45" s="405"/>
      <c r="W45" s="405"/>
      <c r="X45" s="405">
        <v>217.44</v>
      </c>
      <c r="Y45" s="405"/>
      <c r="Z45" s="405"/>
      <c r="AA45" s="406">
        <v>0</v>
      </c>
      <c r="AB45" s="407">
        <v>0</v>
      </c>
      <c r="AC45" s="407">
        <v>217.44</v>
      </c>
      <c r="AD45" s="407"/>
      <c r="AE45" s="408"/>
      <c r="AK45" s="409"/>
      <c r="AL45" s="410"/>
      <c r="AM45" s="410"/>
      <c r="AN45" s="410"/>
      <c r="AO45" s="411"/>
      <c r="AU45" s="406">
        <f t="shared" si="6"/>
        <v>0</v>
      </c>
      <c r="AV45" s="407">
        <f t="shared" si="7"/>
        <v>0</v>
      </c>
      <c r="AW45" s="407">
        <f t="shared" si="8"/>
        <v>652.31999999999994</v>
      </c>
      <c r="AX45" s="407">
        <f t="shared" si="8"/>
        <v>0</v>
      </c>
      <c r="AY45" s="408">
        <f t="shared" si="8"/>
        <v>0</v>
      </c>
    </row>
    <row r="46" spans="1:51" s="148" customFormat="1" x14ac:dyDescent="0.2">
      <c r="A46" s="404" t="s">
        <v>37</v>
      </c>
      <c r="B46" s="404" t="s">
        <v>135</v>
      </c>
      <c r="C46" s="405">
        <v>87.84</v>
      </c>
      <c r="D46" s="404">
        <v>67.12</v>
      </c>
      <c r="E46" s="404" t="s">
        <v>101</v>
      </c>
      <c r="F46" s="404">
        <v>281.82</v>
      </c>
      <c r="G46" s="405">
        <f t="shared" si="5"/>
        <v>436.78</v>
      </c>
      <c r="H46" s="404" t="s">
        <v>430</v>
      </c>
      <c r="I46" s="404" t="s">
        <v>80</v>
      </c>
      <c r="J46" s="404" t="s">
        <v>271</v>
      </c>
      <c r="K46" s="404" t="s">
        <v>200</v>
      </c>
      <c r="L46" s="406">
        <v>2992</v>
      </c>
      <c r="M46" s="407">
        <v>47</v>
      </c>
      <c r="N46" s="407">
        <v>19.52</v>
      </c>
      <c r="O46" s="407">
        <v>14.92</v>
      </c>
      <c r="P46" s="408">
        <v>281.82</v>
      </c>
      <c r="Q46" s="406">
        <v>11968</v>
      </c>
      <c r="R46" s="407">
        <v>190</v>
      </c>
      <c r="S46" s="407">
        <v>78.08</v>
      </c>
      <c r="T46" s="407">
        <v>59.67</v>
      </c>
      <c r="U46" s="408">
        <v>281.82</v>
      </c>
      <c r="V46" s="405">
        <v>9724</v>
      </c>
      <c r="W46" s="405">
        <v>157</v>
      </c>
      <c r="X46" s="405">
        <v>63.44</v>
      </c>
      <c r="Y46" s="405">
        <v>48.48</v>
      </c>
      <c r="Z46" s="405">
        <v>281.82</v>
      </c>
      <c r="AA46" s="406">
        <v>13464</v>
      </c>
      <c r="AB46" s="407">
        <v>232</v>
      </c>
      <c r="AC46" s="407">
        <v>87.84</v>
      </c>
      <c r="AD46" s="407">
        <v>67.12</v>
      </c>
      <c r="AE46" s="408">
        <v>281.82</v>
      </c>
      <c r="AK46" s="409"/>
      <c r="AL46" s="410"/>
      <c r="AM46" s="410"/>
      <c r="AN46" s="410"/>
      <c r="AO46" s="411"/>
      <c r="AU46" s="406">
        <f t="shared" si="6"/>
        <v>26180</v>
      </c>
      <c r="AV46" s="407">
        <f t="shared" si="7"/>
        <v>436</v>
      </c>
      <c r="AW46" s="407">
        <f t="shared" si="8"/>
        <v>170.8</v>
      </c>
      <c r="AX46" s="407">
        <f t="shared" si="8"/>
        <v>130.52000000000001</v>
      </c>
      <c r="AY46" s="408">
        <f t="shared" si="8"/>
        <v>845.46</v>
      </c>
    </row>
    <row r="47" spans="1:51" s="148" customFormat="1" x14ac:dyDescent="0.2">
      <c r="A47" s="404" t="s">
        <v>107</v>
      </c>
      <c r="B47" s="404" t="s">
        <v>135</v>
      </c>
      <c r="C47" s="405">
        <v>420.85</v>
      </c>
      <c r="D47" s="404"/>
      <c r="E47" s="404" t="s">
        <v>101</v>
      </c>
      <c r="F47" s="404"/>
      <c r="G47" s="405">
        <f t="shared" si="5"/>
        <v>420.85</v>
      </c>
      <c r="H47" s="404" t="s">
        <v>430</v>
      </c>
      <c r="I47" s="404" t="s">
        <v>80</v>
      </c>
      <c r="J47" s="404" t="s">
        <v>227</v>
      </c>
      <c r="K47" s="404" t="s">
        <v>201</v>
      </c>
      <c r="L47" s="406">
        <v>0</v>
      </c>
      <c r="M47" s="407">
        <v>0</v>
      </c>
      <c r="N47" s="407">
        <v>420.85</v>
      </c>
      <c r="O47" s="407"/>
      <c r="P47" s="408"/>
      <c r="Q47" s="406">
        <v>0</v>
      </c>
      <c r="R47" s="407">
        <v>0</v>
      </c>
      <c r="S47" s="407">
        <v>420.85</v>
      </c>
      <c r="T47" s="407"/>
      <c r="U47" s="408"/>
      <c r="V47" s="405">
        <v>420.85</v>
      </c>
      <c r="W47" s="405"/>
      <c r="X47" s="405"/>
      <c r="Y47" s="405"/>
      <c r="Z47" s="405"/>
      <c r="AA47" s="406">
        <v>0</v>
      </c>
      <c r="AB47" s="407">
        <v>0</v>
      </c>
      <c r="AC47" s="407">
        <v>420.85</v>
      </c>
      <c r="AD47" s="407">
        <v>0</v>
      </c>
      <c r="AE47" s="408">
        <v>0</v>
      </c>
      <c r="AK47" s="409"/>
      <c r="AL47" s="410"/>
      <c r="AM47" s="410"/>
      <c r="AN47" s="410"/>
      <c r="AO47" s="411"/>
      <c r="AU47" s="406">
        <f t="shared" si="6"/>
        <v>420.85</v>
      </c>
      <c r="AV47" s="407">
        <f t="shared" si="7"/>
        <v>0</v>
      </c>
      <c r="AW47" s="407">
        <f t="shared" si="8"/>
        <v>841.7</v>
      </c>
      <c r="AX47" s="407">
        <f t="shared" si="8"/>
        <v>0</v>
      </c>
      <c r="AY47" s="408">
        <f t="shared" si="8"/>
        <v>0</v>
      </c>
    </row>
    <row r="48" spans="1:51" s="112" customFormat="1" x14ac:dyDescent="0.2">
      <c r="A48" s="394" t="s">
        <v>129</v>
      </c>
      <c r="B48" s="394" t="s">
        <v>135</v>
      </c>
      <c r="C48" s="395">
        <v>149.63999999999999</v>
      </c>
      <c r="D48" s="394">
        <v>0</v>
      </c>
      <c r="E48" s="394" t="s">
        <v>112</v>
      </c>
      <c r="F48" s="394">
        <v>0</v>
      </c>
      <c r="G48" s="395">
        <f t="shared" si="5"/>
        <v>149.63999999999999</v>
      </c>
      <c r="H48" s="394" t="s">
        <v>413</v>
      </c>
      <c r="I48" s="394" t="s">
        <v>117</v>
      </c>
      <c r="J48" s="394" t="s">
        <v>221</v>
      </c>
      <c r="K48" s="394" t="s">
        <v>190</v>
      </c>
      <c r="L48" s="396">
        <v>0</v>
      </c>
      <c r="M48" s="397">
        <v>0</v>
      </c>
      <c r="N48" s="397">
        <v>149.63999999999999</v>
      </c>
      <c r="O48" s="397"/>
      <c r="P48" s="398"/>
      <c r="Q48" s="396">
        <v>0</v>
      </c>
      <c r="R48" s="397">
        <v>0</v>
      </c>
      <c r="S48" s="397">
        <v>149.63999999999999</v>
      </c>
      <c r="T48" s="397"/>
      <c r="U48" s="398"/>
      <c r="V48" s="395">
        <v>0</v>
      </c>
      <c r="W48" s="395">
        <v>0</v>
      </c>
      <c r="X48" s="395">
        <v>149.63999999999999</v>
      </c>
      <c r="Y48" s="395"/>
      <c r="Z48" s="395"/>
      <c r="AA48" s="396">
        <v>0</v>
      </c>
      <c r="AB48" s="397">
        <v>0</v>
      </c>
      <c r="AC48" s="397">
        <v>149.63999999999999</v>
      </c>
      <c r="AD48" s="397">
        <v>0</v>
      </c>
      <c r="AE48" s="398">
        <v>0</v>
      </c>
      <c r="AK48" s="399"/>
      <c r="AL48" s="400"/>
      <c r="AM48" s="400"/>
      <c r="AN48" s="400"/>
      <c r="AO48" s="401"/>
      <c r="AU48" s="396">
        <f t="shared" si="6"/>
        <v>0</v>
      </c>
      <c r="AV48" s="397">
        <f t="shared" ref="AV48:AV89" si="9">M48+R48+W48+AB48+AG48+AK48+AQ48</f>
        <v>0</v>
      </c>
      <c r="AW48" s="397">
        <f t="shared" si="3"/>
        <v>598.55999999999995</v>
      </c>
      <c r="AX48" s="397">
        <f>O48+AN2438+Y48+AD48+AI48+AN48+AS48</f>
        <v>0</v>
      </c>
      <c r="AY48" s="398">
        <f t="shared" si="3"/>
        <v>0</v>
      </c>
    </row>
    <row r="49" spans="1:51" s="390" customFormat="1" x14ac:dyDescent="0.2">
      <c r="A49" s="385" t="s">
        <v>107</v>
      </c>
      <c r="B49" s="385" t="s">
        <v>135</v>
      </c>
      <c r="C49" s="386">
        <v>0</v>
      </c>
      <c r="D49" s="385">
        <v>0</v>
      </c>
      <c r="E49" s="385" t="s">
        <v>112</v>
      </c>
      <c r="F49" s="385">
        <v>430.85</v>
      </c>
      <c r="G49" s="386">
        <f t="shared" si="5"/>
        <v>430.85</v>
      </c>
      <c r="H49" s="385" t="s">
        <v>430</v>
      </c>
      <c r="I49" s="385" t="s">
        <v>80</v>
      </c>
      <c r="J49" s="385" t="s">
        <v>396</v>
      </c>
      <c r="K49" s="385" t="s">
        <v>397</v>
      </c>
      <c r="L49" s="387"/>
      <c r="M49" s="388"/>
      <c r="N49" s="388"/>
      <c r="O49" s="388"/>
      <c r="P49" s="389"/>
      <c r="Q49" s="387"/>
      <c r="R49" s="388"/>
      <c r="S49" s="388"/>
      <c r="T49" s="388"/>
      <c r="U49" s="389"/>
      <c r="V49" s="386">
        <v>0</v>
      </c>
      <c r="W49" s="386">
        <v>0</v>
      </c>
      <c r="X49" s="386">
        <v>420.85</v>
      </c>
      <c r="Y49" s="386"/>
      <c r="Z49" s="386"/>
      <c r="AA49" s="387">
        <v>0</v>
      </c>
      <c r="AB49" s="388">
        <v>0</v>
      </c>
      <c r="AC49" s="388">
        <v>420.85</v>
      </c>
      <c r="AD49" s="388">
        <v>0</v>
      </c>
      <c r="AE49" s="389">
        <v>0</v>
      </c>
      <c r="AK49" s="391"/>
      <c r="AL49" s="392"/>
      <c r="AM49" s="392"/>
      <c r="AN49" s="392"/>
      <c r="AO49" s="393"/>
      <c r="AU49" s="387">
        <f t="shared" si="6"/>
        <v>0</v>
      </c>
      <c r="AV49" s="388">
        <f t="shared" si="9"/>
        <v>0</v>
      </c>
      <c r="AW49" s="388">
        <f t="shared" si="3"/>
        <v>841.7</v>
      </c>
      <c r="AX49" s="388">
        <f>O49+AN2439+Y49+AD49+AI49+AN49+AS49</f>
        <v>0</v>
      </c>
      <c r="AY49" s="389">
        <f t="shared" si="3"/>
        <v>0</v>
      </c>
    </row>
    <row r="50" spans="1:51" s="112" customFormat="1" x14ac:dyDescent="0.2">
      <c r="A50" s="394" t="s">
        <v>128</v>
      </c>
      <c r="B50" s="394" t="s">
        <v>135</v>
      </c>
      <c r="C50" s="395">
        <v>507.52</v>
      </c>
      <c r="D50" s="394">
        <v>387.83</v>
      </c>
      <c r="E50" s="394" t="s">
        <v>112</v>
      </c>
      <c r="F50" s="394"/>
      <c r="G50" s="402">
        <f t="shared" si="5"/>
        <v>895.34999999999991</v>
      </c>
      <c r="H50" s="394" t="s">
        <v>413</v>
      </c>
      <c r="I50" s="394" t="s">
        <v>82</v>
      </c>
      <c r="J50" s="394" t="s">
        <v>217</v>
      </c>
      <c r="K50" s="394" t="s">
        <v>161</v>
      </c>
      <c r="L50" s="396">
        <v>56848</v>
      </c>
      <c r="M50" s="397">
        <v>76</v>
      </c>
      <c r="N50" s="397">
        <v>370.88</v>
      </c>
      <c r="O50" s="397">
        <v>283.41000000000003</v>
      </c>
      <c r="P50" s="398"/>
      <c r="Q50" s="396">
        <v>109208</v>
      </c>
      <c r="R50" s="397">
        <v>1733</v>
      </c>
      <c r="S50" s="397">
        <v>712.48</v>
      </c>
      <c r="T50" s="397">
        <v>544.45000000000005</v>
      </c>
      <c r="U50" s="398"/>
      <c r="V50" s="395">
        <v>78540</v>
      </c>
      <c r="W50" s="395">
        <v>1331</v>
      </c>
      <c r="X50" s="395">
        <v>512.4</v>
      </c>
      <c r="Y50" s="395">
        <v>391.56</v>
      </c>
      <c r="Z50" s="395"/>
      <c r="AA50" s="396">
        <v>77792</v>
      </c>
      <c r="AB50" s="397">
        <v>1255</v>
      </c>
      <c r="AC50" s="397">
        <v>507.52</v>
      </c>
      <c r="AD50" s="397">
        <v>387.83</v>
      </c>
      <c r="AE50" s="398"/>
      <c r="AK50" s="399"/>
      <c r="AL50" s="400"/>
      <c r="AM50" s="400"/>
      <c r="AN50" s="400"/>
      <c r="AO50" s="401"/>
      <c r="AU50" s="396">
        <f t="shared" ref="AU50:AU89" si="10">L50+Q50+V50+AA50+AF50+AL50+AP50</f>
        <v>322388</v>
      </c>
      <c r="AV50" s="397">
        <f t="shared" si="9"/>
        <v>4395</v>
      </c>
      <c r="AW50" s="397">
        <f t="shared" si="3"/>
        <v>2103.2800000000002</v>
      </c>
      <c r="AX50" s="397">
        <f>O50+AN2440+Y50+AD50+AI50+AN50+AS50</f>
        <v>1062.8</v>
      </c>
      <c r="AY50" s="398">
        <f t="shared" si="3"/>
        <v>0</v>
      </c>
    </row>
    <row r="51" spans="1:51" s="112" customFormat="1" x14ac:dyDescent="0.2">
      <c r="A51" s="394" t="s">
        <v>275</v>
      </c>
      <c r="B51" s="394" t="s">
        <v>135</v>
      </c>
      <c r="C51" s="395">
        <v>9.76</v>
      </c>
      <c r="D51" s="394"/>
      <c r="E51" s="394" t="s">
        <v>112</v>
      </c>
      <c r="F51" s="394"/>
      <c r="G51" s="402">
        <f t="shared" si="5"/>
        <v>9.76</v>
      </c>
      <c r="H51" s="394" t="s">
        <v>415</v>
      </c>
      <c r="I51" s="394" t="s">
        <v>82</v>
      </c>
      <c r="J51" s="394" t="s">
        <v>217</v>
      </c>
      <c r="K51" s="394" t="s">
        <v>161</v>
      </c>
      <c r="L51" s="396">
        <v>56848</v>
      </c>
      <c r="M51" s="397">
        <v>76</v>
      </c>
      <c r="N51" s="397">
        <v>370.88</v>
      </c>
      <c r="O51" s="397">
        <v>283.41000000000003</v>
      </c>
      <c r="P51" s="398"/>
      <c r="Q51" s="396">
        <v>14212</v>
      </c>
      <c r="R51" s="397">
        <v>226</v>
      </c>
      <c r="S51" s="397">
        <v>92.72</v>
      </c>
      <c r="T51" s="397"/>
      <c r="U51" s="398"/>
      <c r="V51" s="395"/>
      <c r="W51" s="395"/>
      <c r="X51" s="395">
        <v>43.92</v>
      </c>
      <c r="Y51" s="395"/>
      <c r="Z51" s="395"/>
      <c r="AA51" s="396">
        <v>1496</v>
      </c>
      <c r="AB51" s="397">
        <v>24</v>
      </c>
      <c r="AC51" s="397">
        <v>9.76</v>
      </c>
      <c r="AD51" s="397"/>
      <c r="AE51" s="398"/>
      <c r="AK51" s="399"/>
      <c r="AL51" s="400"/>
      <c r="AM51" s="400"/>
      <c r="AN51" s="400"/>
      <c r="AO51" s="401"/>
      <c r="AU51" s="396">
        <f t="shared" si="10"/>
        <v>72556</v>
      </c>
      <c r="AV51" s="397">
        <f t="shared" si="9"/>
        <v>326</v>
      </c>
      <c r="AW51" s="397">
        <f t="shared" si="3"/>
        <v>517.28000000000009</v>
      </c>
      <c r="AX51" s="397">
        <f>O51+AN2441+Y51+AD51+AI51+AN51+AS51</f>
        <v>283.41000000000003</v>
      </c>
      <c r="AY51" s="398">
        <f t="shared" si="3"/>
        <v>0</v>
      </c>
    </row>
    <row r="52" spans="1:51" customFormat="1" x14ac:dyDescent="0.2">
      <c r="A52" s="12" t="s">
        <v>119</v>
      </c>
      <c r="B52" s="12" t="s">
        <v>135</v>
      </c>
      <c r="C52" s="14"/>
      <c r="D52" s="12"/>
      <c r="E52" s="12" t="s">
        <v>112</v>
      </c>
      <c r="F52" s="12"/>
      <c r="G52" s="14">
        <f t="shared" si="5"/>
        <v>0</v>
      </c>
      <c r="H52" s="12"/>
      <c r="I52" s="12" t="s">
        <v>80</v>
      </c>
      <c r="J52" s="12"/>
      <c r="K52" s="12" t="s">
        <v>162</v>
      </c>
      <c r="L52" s="367">
        <v>23188</v>
      </c>
      <c r="M52" s="368">
        <v>374</v>
      </c>
      <c r="N52" s="368">
        <v>151.28</v>
      </c>
      <c r="O52" s="368"/>
      <c r="P52" s="369"/>
      <c r="Q52" s="367"/>
      <c r="R52" s="368"/>
      <c r="S52" s="368">
        <v>151.28</v>
      </c>
      <c r="T52" s="368"/>
      <c r="U52" s="369"/>
      <c r="V52" s="14"/>
      <c r="W52" s="14"/>
      <c r="X52" s="14">
        <v>102.48</v>
      </c>
      <c r="Y52" s="14"/>
      <c r="Z52" s="14"/>
      <c r="AA52" s="367"/>
      <c r="AB52" s="368"/>
      <c r="AC52" s="368"/>
      <c r="AD52" s="368"/>
      <c r="AE52" s="369"/>
      <c r="AK52" s="285"/>
      <c r="AL52" s="286"/>
      <c r="AM52" s="286"/>
      <c r="AN52" s="286"/>
      <c r="AO52" s="287"/>
      <c r="AU52" s="367">
        <f t="shared" si="10"/>
        <v>23188</v>
      </c>
      <c r="AV52" s="368">
        <f t="shared" si="9"/>
        <v>374</v>
      </c>
      <c r="AW52" s="368">
        <f t="shared" si="3"/>
        <v>405.04</v>
      </c>
      <c r="AX52" s="368">
        <f t="shared" ref="AX52:AX57" si="11">O52+AN2441+Y52+AD52+AI52+AN52+AS52</f>
        <v>0</v>
      </c>
      <c r="AY52" s="369">
        <f t="shared" si="3"/>
        <v>0</v>
      </c>
    </row>
    <row r="53" spans="1:51" s="112" customFormat="1" x14ac:dyDescent="0.2">
      <c r="A53" s="394" t="s">
        <v>123</v>
      </c>
      <c r="B53" s="394" t="s">
        <v>135</v>
      </c>
      <c r="C53" s="395">
        <v>1581.12</v>
      </c>
      <c r="D53" s="394">
        <v>0</v>
      </c>
      <c r="E53" s="394" t="s">
        <v>112</v>
      </c>
      <c r="F53" s="394">
        <v>0</v>
      </c>
      <c r="G53" s="395">
        <f t="shared" si="5"/>
        <v>1581.12</v>
      </c>
      <c r="H53" s="394" t="s">
        <v>419</v>
      </c>
      <c r="I53" s="394" t="s">
        <v>80</v>
      </c>
      <c r="J53" s="394" t="s">
        <v>260</v>
      </c>
      <c r="K53" s="394" t="s">
        <v>163</v>
      </c>
      <c r="L53" s="396">
        <v>359788</v>
      </c>
      <c r="M53" s="397">
        <v>481</v>
      </c>
      <c r="N53" s="397">
        <v>2347.2800000000002</v>
      </c>
      <c r="O53" s="397">
        <v>0</v>
      </c>
      <c r="P53" s="398">
        <v>0</v>
      </c>
      <c r="Q53" s="396">
        <v>363528</v>
      </c>
      <c r="R53" s="397">
        <v>5863</v>
      </c>
      <c r="S53" s="397">
        <v>2371.6799999999998</v>
      </c>
      <c r="T53" s="397"/>
      <c r="U53" s="398"/>
      <c r="V53" s="395">
        <v>388212</v>
      </c>
      <c r="W53" s="395">
        <v>6212</v>
      </c>
      <c r="X53" s="395">
        <v>2532.7199999999998</v>
      </c>
      <c r="Y53" s="395"/>
      <c r="Z53" s="395"/>
      <c r="AA53" s="396">
        <v>242352</v>
      </c>
      <c r="AB53" s="397">
        <v>4108</v>
      </c>
      <c r="AC53" s="397">
        <v>1581.12</v>
      </c>
      <c r="AD53" s="397">
        <v>0</v>
      </c>
      <c r="AE53" s="398">
        <v>0</v>
      </c>
      <c r="AK53" s="399"/>
      <c r="AL53" s="400"/>
      <c r="AM53" s="400"/>
      <c r="AN53" s="400"/>
      <c r="AO53" s="401"/>
      <c r="AU53" s="396">
        <f t="shared" si="10"/>
        <v>1353880</v>
      </c>
      <c r="AV53" s="397">
        <f t="shared" si="9"/>
        <v>16664</v>
      </c>
      <c r="AW53" s="397">
        <f t="shared" si="3"/>
        <v>8832.7999999999993</v>
      </c>
      <c r="AX53" s="397">
        <f t="shared" si="11"/>
        <v>0</v>
      </c>
      <c r="AY53" s="398">
        <f>P53+U53+Z53+AE53+AJ53+AO53+AT53</f>
        <v>0</v>
      </c>
    </row>
    <row r="54" spans="1:51" s="112" customFormat="1" x14ac:dyDescent="0.2">
      <c r="A54" s="394" t="s">
        <v>125</v>
      </c>
      <c r="B54" s="394" t="s">
        <v>135</v>
      </c>
      <c r="C54" s="395">
        <v>39.04</v>
      </c>
      <c r="D54" s="394">
        <v>29.83</v>
      </c>
      <c r="E54" s="394" t="s">
        <v>112</v>
      </c>
      <c r="F54" s="394">
        <v>0</v>
      </c>
      <c r="G54" s="395">
        <f t="shared" si="5"/>
        <v>68.87</v>
      </c>
      <c r="H54" s="394" t="s">
        <v>419</v>
      </c>
      <c r="I54" s="394" t="s">
        <v>80</v>
      </c>
      <c r="J54" s="394" t="s">
        <v>218</v>
      </c>
      <c r="K54" s="394" t="s">
        <v>164</v>
      </c>
      <c r="L54" s="396">
        <v>2992</v>
      </c>
      <c r="M54" s="397">
        <v>4</v>
      </c>
      <c r="N54" s="397">
        <v>19.52</v>
      </c>
      <c r="O54" s="397">
        <v>14.92</v>
      </c>
      <c r="P54" s="398">
        <v>0</v>
      </c>
      <c r="Q54" s="396">
        <v>9724</v>
      </c>
      <c r="R54" s="397">
        <v>157</v>
      </c>
      <c r="S54" s="397">
        <v>63.44</v>
      </c>
      <c r="T54" s="397">
        <v>48.48</v>
      </c>
      <c r="U54" s="398"/>
      <c r="V54" s="395">
        <v>6732</v>
      </c>
      <c r="W54" s="395">
        <v>109</v>
      </c>
      <c r="X54" s="395">
        <v>43.92</v>
      </c>
      <c r="Y54" s="395">
        <v>33.56</v>
      </c>
      <c r="Z54" s="395"/>
      <c r="AA54" s="396">
        <v>5984</v>
      </c>
      <c r="AB54" s="397">
        <v>101</v>
      </c>
      <c r="AC54" s="397">
        <v>39.04</v>
      </c>
      <c r="AD54" s="397">
        <v>29.83</v>
      </c>
      <c r="AE54" s="398">
        <v>0</v>
      </c>
      <c r="AK54" s="399"/>
      <c r="AL54" s="400"/>
      <c r="AM54" s="400"/>
      <c r="AN54" s="400"/>
      <c r="AO54" s="401"/>
      <c r="AU54" s="396">
        <f t="shared" si="10"/>
        <v>25432</v>
      </c>
      <c r="AV54" s="397">
        <f t="shared" si="9"/>
        <v>371</v>
      </c>
      <c r="AW54" s="397">
        <f t="shared" si="3"/>
        <v>165.92</v>
      </c>
      <c r="AX54" s="397">
        <f t="shared" si="11"/>
        <v>78.31</v>
      </c>
      <c r="AY54" s="398">
        <f t="shared" si="3"/>
        <v>0</v>
      </c>
    </row>
    <row r="55" spans="1:51" s="112" customFormat="1" x14ac:dyDescent="0.2">
      <c r="A55" s="394" t="s">
        <v>124</v>
      </c>
      <c r="B55" s="394" t="s">
        <v>135</v>
      </c>
      <c r="C55" s="395">
        <v>161.04</v>
      </c>
      <c r="D55" s="394">
        <v>123.06</v>
      </c>
      <c r="E55" s="394" t="s">
        <v>112</v>
      </c>
      <c r="F55" s="394">
        <v>0</v>
      </c>
      <c r="G55" s="395">
        <f t="shared" si="5"/>
        <v>284.10000000000002</v>
      </c>
      <c r="H55" s="394" t="s">
        <v>419</v>
      </c>
      <c r="I55" s="394" t="s">
        <v>80</v>
      </c>
      <c r="J55" s="394" t="s">
        <v>261</v>
      </c>
      <c r="K55" s="394" t="s">
        <v>165</v>
      </c>
      <c r="L55" s="396">
        <v>41888</v>
      </c>
      <c r="M55" s="397">
        <v>56</v>
      </c>
      <c r="N55" s="397">
        <v>273.27999999999997</v>
      </c>
      <c r="O55" s="397">
        <v>208.83</v>
      </c>
      <c r="P55" s="398"/>
      <c r="Q55" s="396">
        <v>62832</v>
      </c>
      <c r="R55" s="397">
        <v>997</v>
      </c>
      <c r="S55" s="397">
        <v>409.92</v>
      </c>
      <c r="T55" s="397">
        <v>313.24</v>
      </c>
      <c r="U55" s="398"/>
      <c r="V55" s="395">
        <v>62832</v>
      </c>
      <c r="W55" s="395">
        <v>1013</v>
      </c>
      <c r="X55" s="395">
        <v>409.92</v>
      </c>
      <c r="Y55" s="395">
        <v>313.24</v>
      </c>
      <c r="Z55" s="395"/>
      <c r="AA55" s="396">
        <v>24684</v>
      </c>
      <c r="AB55" s="397">
        <v>418</v>
      </c>
      <c r="AC55" s="397">
        <v>161.04</v>
      </c>
      <c r="AD55" s="397">
        <v>123.06</v>
      </c>
      <c r="AE55" s="398">
        <v>0</v>
      </c>
      <c r="AK55" s="399"/>
      <c r="AL55" s="400"/>
      <c r="AM55" s="400"/>
      <c r="AN55" s="400"/>
      <c r="AO55" s="401"/>
      <c r="AU55" s="396">
        <f t="shared" si="10"/>
        <v>192236</v>
      </c>
      <c r="AV55" s="397">
        <f t="shared" si="9"/>
        <v>2484</v>
      </c>
      <c r="AW55" s="397">
        <f t="shared" si="3"/>
        <v>1254.1600000000001</v>
      </c>
      <c r="AX55" s="397">
        <f t="shared" si="11"/>
        <v>645.13000000000011</v>
      </c>
      <c r="AY55" s="398">
        <f t="shared" si="3"/>
        <v>0</v>
      </c>
    </row>
    <row r="56" spans="1:51" s="112" customFormat="1" x14ac:dyDescent="0.2">
      <c r="A56" s="394" t="s">
        <v>118</v>
      </c>
      <c r="B56" s="394" t="s">
        <v>135</v>
      </c>
      <c r="C56" s="395">
        <v>217.44</v>
      </c>
      <c r="D56" s="394">
        <v>0</v>
      </c>
      <c r="E56" s="394" t="s">
        <v>112</v>
      </c>
      <c r="F56" s="394"/>
      <c r="G56" s="395">
        <f t="shared" si="5"/>
        <v>217.44</v>
      </c>
      <c r="H56" s="394" t="s">
        <v>419</v>
      </c>
      <c r="I56" s="394" t="s">
        <v>80</v>
      </c>
      <c r="J56" s="394" t="s">
        <v>262</v>
      </c>
      <c r="K56" s="394" t="s">
        <v>206</v>
      </c>
      <c r="L56" s="396">
        <v>0</v>
      </c>
      <c r="M56" s="397">
        <v>0</v>
      </c>
      <c r="N56" s="397">
        <v>217.44</v>
      </c>
      <c r="O56" s="397"/>
      <c r="P56" s="398"/>
      <c r="Q56" s="396">
        <v>0</v>
      </c>
      <c r="R56" s="397">
        <v>0</v>
      </c>
      <c r="S56" s="397">
        <v>217.44</v>
      </c>
      <c r="T56" s="397"/>
      <c r="U56" s="398"/>
      <c r="V56" s="395"/>
      <c r="W56" s="395"/>
      <c r="X56" s="395">
        <v>217.44</v>
      </c>
      <c r="Y56" s="395"/>
      <c r="Z56" s="395"/>
      <c r="AA56" s="396">
        <v>0</v>
      </c>
      <c r="AB56" s="397">
        <v>0</v>
      </c>
      <c r="AC56" s="397">
        <v>217.44</v>
      </c>
      <c r="AD56" s="397">
        <v>0</v>
      </c>
      <c r="AE56" s="398">
        <v>0</v>
      </c>
      <c r="AK56" s="399"/>
      <c r="AL56" s="400"/>
      <c r="AM56" s="400"/>
      <c r="AN56" s="400"/>
      <c r="AO56" s="401"/>
      <c r="AU56" s="396">
        <f t="shared" si="10"/>
        <v>0</v>
      </c>
      <c r="AV56" s="397">
        <f t="shared" si="9"/>
        <v>0</v>
      </c>
      <c r="AW56" s="397">
        <f t="shared" si="3"/>
        <v>869.76</v>
      </c>
      <c r="AX56" s="397">
        <f t="shared" si="11"/>
        <v>0</v>
      </c>
      <c r="AY56" s="398">
        <f t="shared" si="3"/>
        <v>0</v>
      </c>
    </row>
    <row r="57" spans="1:51" s="112" customFormat="1" x14ac:dyDescent="0.2">
      <c r="A57" s="394" t="s">
        <v>120</v>
      </c>
      <c r="B57" s="394" t="s">
        <v>135</v>
      </c>
      <c r="C57" s="395">
        <v>420.85</v>
      </c>
      <c r="D57" s="394">
        <v>0</v>
      </c>
      <c r="E57" s="394" t="s">
        <v>111</v>
      </c>
      <c r="F57" s="394">
        <v>0</v>
      </c>
      <c r="G57" s="402">
        <f t="shared" si="5"/>
        <v>420.85</v>
      </c>
      <c r="H57" s="394" t="s">
        <v>419</v>
      </c>
      <c r="I57" s="394" t="s">
        <v>121</v>
      </c>
      <c r="J57" s="394" t="s">
        <v>263</v>
      </c>
      <c r="K57" s="394" t="s">
        <v>166</v>
      </c>
      <c r="L57" s="396">
        <v>0</v>
      </c>
      <c r="M57" s="397">
        <v>0</v>
      </c>
      <c r="N57" s="397">
        <v>420.85</v>
      </c>
      <c r="O57" s="397"/>
      <c r="P57" s="398"/>
      <c r="Q57" s="396">
        <v>0</v>
      </c>
      <c r="R57" s="397">
        <v>0</v>
      </c>
      <c r="S57" s="397">
        <v>420.85</v>
      </c>
      <c r="T57" s="397"/>
      <c r="U57" s="398"/>
      <c r="V57" s="395"/>
      <c r="W57" s="395"/>
      <c r="X57" s="395">
        <v>420.85</v>
      </c>
      <c r="Y57" s="395"/>
      <c r="Z57" s="395"/>
      <c r="AA57" s="396">
        <v>0</v>
      </c>
      <c r="AB57" s="397">
        <v>0</v>
      </c>
      <c r="AC57" s="397">
        <v>420.85</v>
      </c>
      <c r="AD57" s="397">
        <v>0</v>
      </c>
      <c r="AE57" s="398">
        <v>0</v>
      </c>
      <c r="AK57" s="399"/>
      <c r="AL57" s="400"/>
      <c r="AM57" s="400"/>
      <c r="AN57" s="400"/>
      <c r="AO57" s="401"/>
      <c r="AU57" s="396">
        <f t="shared" si="10"/>
        <v>0</v>
      </c>
      <c r="AV57" s="397">
        <f t="shared" si="9"/>
        <v>0</v>
      </c>
      <c r="AW57" s="397">
        <f t="shared" si="3"/>
        <v>1683.4</v>
      </c>
      <c r="AX57" s="397">
        <f t="shared" si="11"/>
        <v>0</v>
      </c>
      <c r="AY57" s="398">
        <f t="shared" si="3"/>
        <v>0</v>
      </c>
    </row>
    <row r="58" spans="1:51" customFormat="1" x14ac:dyDescent="0.2">
      <c r="A58" s="12" t="s">
        <v>122</v>
      </c>
      <c r="B58" s="12" t="s">
        <v>135</v>
      </c>
      <c r="C58" s="14"/>
      <c r="D58" s="12"/>
      <c r="E58" s="12" t="s">
        <v>111</v>
      </c>
      <c r="F58" s="12"/>
      <c r="G58" s="14">
        <f t="shared" si="5"/>
        <v>0</v>
      </c>
      <c r="H58" s="12"/>
      <c r="I58" s="12" t="s">
        <v>121</v>
      </c>
      <c r="J58" s="12"/>
      <c r="K58" s="12"/>
      <c r="L58" s="367"/>
      <c r="M58" s="368"/>
      <c r="N58" s="368"/>
      <c r="O58" s="368"/>
      <c r="P58" s="369"/>
      <c r="Q58" s="367"/>
      <c r="R58" s="368"/>
      <c r="S58" s="368"/>
      <c r="T58" s="368"/>
      <c r="U58" s="369"/>
      <c r="V58" s="14"/>
      <c r="W58" s="14"/>
      <c r="X58" s="14"/>
      <c r="Y58" s="14"/>
      <c r="Z58" s="14"/>
      <c r="AA58" s="367"/>
      <c r="AB58" s="368"/>
      <c r="AC58" s="368"/>
      <c r="AD58" s="368"/>
      <c r="AE58" s="369"/>
      <c r="AK58" s="285"/>
      <c r="AL58" s="286"/>
      <c r="AM58" s="286"/>
      <c r="AN58" s="286"/>
      <c r="AO58" s="287"/>
      <c r="AU58" s="367">
        <f t="shared" si="10"/>
        <v>0</v>
      </c>
      <c r="AV58" s="368">
        <f t="shared" si="9"/>
        <v>0</v>
      </c>
      <c r="AW58" s="368">
        <f t="shared" si="3"/>
        <v>0</v>
      </c>
      <c r="AX58" s="368">
        <f t="shared" ref="AX58:AX89" si="12">O58+AN2447+Y58+AD58+AI58+AN58+AS58</f>
        <v>0</v>
      </c>
      <c r="AY58" s="369">
        <f t="shared" si="3"/>
        <v>0</v>
      </c>
    </row>
    <row r="59" spans="1:51" customFormat="1" x14ac:dyDescent="0.2">
      <c r="A59" s="12" t="s">
        <v>115</v>
      </c>
      <c r="B59" s="12" t="s">
        <v>135</v>
      </c>
      <c r="C59" s="14"/>
      <c r="D59" s="12"/>
      <c r="E59" s="12" t="s">
        <v>111</v>
      </c>
      <c r="F59" s="12"/>
      <c r="G59" s="14">
        <f t="shared" si="5"/>
        <v>0</v>
      </c>
      <c r="H59" s="12"/>
      <c r="I59" s="12" t="s">
        <v>121</v>
      </c>
      <c r="J59" s="12"/>
      <c r="K59" s="12"/>
      <c r="L59" s="367"/>
      <c r="M59" s="368"/>
      <c r="N59" s="368"/>
      <c r="O59" s="368"/>
      <c r="P59" s="369"/>
      <c r="Q59" s="367"/>
      <c r="R59" s="368"/>
      <c r="S59" s="368"/>
      <c r="T59" s="368"/>
      <c r="U59" s="369"/>
      <c r="V59" s="14"/>
      <c r="W59" s="14"/>
      <c r="X59" s="14"/>
      <c r="Y59" s="14"/>
      <c r="Z59" s="14"/>
      <c r="AA59" s="367"/>
      <c r="AB59" s="368"/>
      <c r="AC59" s="368"/>
      <c r="AD59" s="368"/>
      <c r="AE59" s="369"/>
      <c r="AK59" s="285"/>
      <c r="AL59" s="286"/>
      <c r="AM59" s="286"/>
      <c r="AN59" s="286"/>
      <c r="AO59" s="287"/>
      <c r="AU59" s="367">
        <f t="shared" si="10"/>
        <v>0</v>
      </c>
      <c r="AV59" s="368">
        <f t="shared" si="9"/>
        <v>0</v>
      </c>
      <c r="AW59" s="368">
        <f t="shared" si="3"/>
        <v>0</v>
      </c>
      <c r="AX59" s="368">
        <f t="shared" si="12"/>
        <v>0</v>
      </c>
      <c r="AY59" s="369">
        <f t="shared" si="3"/>
        <v>0</v>
      </c>
    </row>
    <row r="60" spans="1:51" s="112" customFormat="1" x14ac:dyDescent="0.2">
      <c r="A60" s="394" t="s">
        <v>38</v>
      </c>
      <c r="B60" s="394" t="s">
        <v>135</v>
      </c>
      <c r="C60" s="395">
        <v>351.36</v>
      </c>
      <c r="D60" s="394">
        <v>268.5</v>
      </c>
      <c r="E60" s="394" t="s">
        <v>99</v>
      </c>
      <c r="F60" s="394">
        <v>281.82</v>
      </c>
      <c r="G60" s="402">
        <f t="shared" si="5"/>
        <v>901.68000000000006</v>
      </c>
      <c r="H60" s="394" t="s">
        <v>420</v>
      </c>
      <c r="I60" s="394" t="s">
        <v>81</v>
      </c>
      <c r="J60" s="394" t="s">
        <v>220</v>
      </c>
      <c r="K60" s="394" t="s">
        <v>184</v>
      </c>
      <c r="L60" s="396">
        <v>195228</v>
      </c>
      <c r="M60" s="397">
        <v>261</v>
      </c>
      <c r="N60" s="397">
        <v>1273.68</v>
      </c>
      <c r="O60" s="397">
        <v>973.3</v>
      </c>
      <c r="P60" s="398">
        <v>280.52999999999997</v>
      </c>
      <c r="Q60" s="396">
        <v>159324</v>
      </c>
      <c r="R60" s="397">
        <v>2570</v>
      </c>
      <c r="S60" s="397">
        <v>1039.44</v>
      </c>
      <c r="T60" s="397">
        <v>794.3</v>
      </c>
      <c r="U60" s="398">
        <v>281.82</v>
      </c>
      <c r="V60" s="395">
        <v>118184</v>
      </c>
      <c r="W60" s="395">
        <v>2038</v>
      </c>
      <c r="X60" s="395">
        <v>771.04</v>
      </c>
      <c r="Y60" s="395">
        <v>589.20000000000005</v>
      </c>
      <c r="Z60" s="395">
        <v>281.82</v>
      </c>
      <c r="AA60" s="396">
        <v>53856</v>
      </c>
      <c r="AB60" s="397">
        <v>855</v>
      </c>
      <c r="AC60" s="397">
        <v>351.36</v>
      </c>
      <c r="AD60" s="397">
        <v>268.5</v>
      </c>
      <c r="AE60" s="398">
        <v>281.82</v>
      </c>
      <c r="AK60" s="399"/>
      <c r="AL60" s="400"/>
      <c r="AM60" s="400"/>
      <c r="AN60" s="400"/>
      <c r="AO60" s="401"/>
      <c r="AU60" s="396">
        <f t="shared" si="10"/>
        <v>526592</v>
      </c>
      <c r="AV60" s="397">
        <f t="shared" si="9"/>
        <v>5724</v>
      </c>
      <c r="AW60" s="397">
        <f t="shared" si="3"/>
        <v>3435.52</v>
      </c>
      <c r="AX60" s="397">
        <f t="shared" si="12"/>
        <v>1831</v>
      </c>
      <c r="AY60" s="398">
        <f t="shared" si="3"/>
        <v>1125.9899999999998</v>
      </c>
    </row>
    <row r="61" spans="1:51" s="112" customFormat="1" x14ac:dyDescent="0.2">
      <c r="A61" s="394" t="s">
        <v>39</v>
      </c>
      <c r="B61" s="394" t="s">
        <v>135</v>
      </c>
      <c r="C61" s="395">
        <v>668.56</v>
      </c>
      <c r="D61" s="394">
        <v>510.89</v>
      </c>
      <c r="E61" s="394" t="s">
        <v>99</v>
      </c>
      <c r="F61" s="394">
        <v>281.82</v>
      </c>
      <c r="G61" s="402">
        <f t="shared" si="5"/>
        <v>1461.2699999999998</v>
      </c>
      <c r="H61" s="394" t="s">
        <v>414</v>
      </c>
      <c r="I61" s="394" t="s">
        <v>81</v>
      </c>
      <c r="J61" s="394" t="s">
        <v>221</v>
      </c>
      <c r="K61" s="394" t="s">
        <v>185</v>
      </c>
      <c r="L61" s="396">
        <v>48620</v>
      </c>
      <c r="M61" s="397">
        <v>65</v>
      </c>
      <c r="N61" s="397">
        <v>317.2</v>
      </c>
      <c r="O61" s="397">
        <v>242.39</v>
      </c>
      <c r="P61" s="398">
        <v>280.64999999999998</v>
      </c>
      <c r="Q61" s="396">
        <v>60588</v>
      </c>
      <c r="R61" s="397">
        <v>977</v>
      </c>
      <c r="S61" s="397">
        <v>395.28</v>
      </c>
      <c r="T61" s="397">
        <v>302.06</v>
      </c>
      <c r="U61" s="398">
        <v>281.82</v>
      </c>
      <c r="V61" s="395">
        <v>55352</v>
      </c>
      <c r="W61" s="395">
        <v>938</v>
      </c>
      <c r="X61" s="395">
        <v>361.12</v>
      </c>
      <c r="Y61" s="395">
        <v>275.95</v>
      </c>
      <c r="Z61" s="395">
        <v>281.82</v>
      </c>
      <c r="AA61" s="396">
        <v>102476</v>
      </c>
      <c r="AB61" s="397">
        <v>1653</v>
      </c>
      <c r="AC61" s="397">
        <v>668.56</v>
      </c>
      <c r="AD61" s="397">
        <v>510.89</v>
      </c>
      <c r="AE61" s="398">
        <v>281.82</v>
      </c>
      <c r="AK61" s="399"/>
      <c r="AL61" s="400"/>
      <c r="AM61" s="400"/>
      <c r="AN61" s="400"/>
      <c r="AO61" s="401"/>
      <c r="AU61" s="396">
        <f t="shared" si="10"/>
        <v>267036</v>
      </c>
      <c r="AV61" s="397">
        <f t="shared" si="9"/>
        <v>3633</v>
      </c>
      <c r="AW61" s="397">
        <f t="shared" si="3"/>
        <v>1742.1599999999999</v>
      </c>
      <c r="AX61" s="397">
        <f t="shared" si="12"/>
        <v>1029.23</v>
      </c>
      <c r="AY61" s="398">
        <f t="shared" si="3"/>
        <v>1126.1099999999999</v>
      </c>
    </row>
    <row r="62" spans="1:51" s="112" customFormat="1" x14ac:dyDescent="0.2">
      <c r="A62" s="394" t="s">
        <v>40</v>
      </c>
      <c r="B62" s="394" t="s">
        <v>135</v>
      </c>
      <c r="C62" s="395"/>
      <c r="D62" s="394"/>
      <c r="E62" s="394" t="s">
        <v>99</v>
      </c>
      <c r="F62" s="394">
        <v>281.82</v>
      </c>
      <c r="G62" s="402">
        <f t="shared" si="5"/>
        <v>281.82</v>
      </c>
      <c r="H62" s="394" t="s">
        <v>420</v>
      </c>
      <c r="I62" s="394" t="s">
        <v>81</v>
      </c>
      <c r="J62" s="394" t="s">
        <v>257</v>
      </c>
      <c r="K62" s="394" t="s">
        <v>186</v>
      </c>
      <c r="L62" s="396">
        <v>89012</v>
      </c>
      <c r="M62" s="397">
        <v>119</v>
      </c>
      <c r="N62" s="397">
        <v>580.72</v>
      </c>
      <c r="O62" s="397">
        <v>443.76</v>
      </c>
      <c r="P62" s="398">
        <v>280.52999999999997</v>
      </c>
      <c r="Q62" s="396">
        <v>92004</v>
      </c>
      <c r="R62" s="397">
        <v>1460</v>
      </c>
      <c r="S62" s="397">
        <v>600.24</v>
      </c>
      <c r="T62" s="397">
        <v>458.68</v>
      </c>
      <c r="U62" s="398">
        <v>281.82</v>
      </c>
      <c r="V62" s="395">
        <v>44880</v>
      </c>
      <c r="W62" s="395">
        <v>774</v>
      </c>
      <c r="X62" s="395">
        <v>292.8</v>
      </c>
      <c r="Y62" s="395">
        <v>223.75</v>
      </c>
      <c r="Z62" s="395">
        <v>281.82</v>
      </c>
      <c r="AA62" s="396">
        <v>0</v>
      </c>
      <c r="AB62" s="397">
        <v>0</v>
      </c>
      <c r="AC62" s="397">
        <v>0</v>
      </c>
      <c r="AD62" s="397">
        <v>0</v>
      </c>
      <c r="AE62" s="398">
        <v>281.82</v>
      </c>
      <c r="AK62" s="399"/>
      <c r="AL62" s="400"/>
      <c r="AM62" s="400"/>
      <c r="AN62" s="400"/>
      <c r="AO62" s="401"/>
      <c r="AU62" s="396">
        <f t="shared" si="10"/>
        <v>225896</v>
      </c>
      <c r="AV62" s="397">
        <f t="shared" si="9"/>
        <v>2353</v>
      </c>
      <c r="AW62" s="397">
        <f t="shared" si="3"/>
        <v>1473.76</v>
      </c>
      <c r="AX62" s="397">
        <f t="shared" si="12"/>
        <v>667.51</v>
      </c>
      <c r="AY62" s="398">
        <f t="shared" si="3"/>
        <v>1125.9899999999998</v>
      </c>
    </row>
    <row r="63" spans="1:51" s="390" customFormat="1" x14ac:dyDescent="0.2">
      <c r="A63" s="385" t="s">
        <v>56</v>
      </c>
      <c r="B63" s="385" t="s">
        <v>135</v>
      </c>
      <c r="C63" s="386">
        <v>136.63999999999999</v>
      </c>
      <c r="D63" s="385">
        <v>104.41</v>
      </c>
      <c r="E63" s="385" t="s">
        <v>99</v>
      </c>
      <c r="F63" s="385">
        <v>281.82</v>
      </c>
      <c r="G63" s="386">
        <f t="shared" si="5"/>
        <v>522.87</v>
      </c>
      <c r="H63" s="385" t="s">
        <v>408</v>
      </c>
      <c r="I63" s="385" t="s">
        <v>84</v>
      </c>
      <c r="J63" s="385" t="s">
        <v>224</v>
      </c>
      <c r="K63" s="385" t="s">
        <v>211</v>
      </c>
      <c r="L63" s="387">
        <v>38148</v>
      </c>
      <c r="M63" s="388">
        <v>606</v>
      </c>
      <c r="N63" s="388">
        <v>248.88</v>
      </c>
      <c r="O63" s="388">
        <v>190.18</v>
      </c>
      <c r="P63" s="389">
        <v>278.89</v>
      </c>
      <c r="Q63" s="387">
        <v>59092</v>
      </c>
      <c r="R63" s="388">
        <v>969</v>
      </c>
      <c r="S63" s="388">
        <v>385.52</v>
      </c>
      <c r="T63" s="388">
        <v>294.60000000000002</v>
      </c>
      <c r="U63" s="389">
        <v>281.82</v>
      </c>
      <c r="V63" s="386">
        <v>53856</v>
      </c>
      <c r="W63" s="386">
        <v>913</v>
      </c>
      <c r="X63" s="386">
        <v>351.36</v>
      </c>
      <c r="Y63" s="386">
        <v>268.5</v>
      </c>
      <c r="Z63" s="386">
        <v>281.82</v>
      </c>
      <c r="AA63" s="387">
        <v>20944</v>
      </c>
      <c r="AB63" s="388">
        <v>343</v>
      </c>
      <c r="AC63" s="388">
        <v>136.63999999999999</v>
      </c>
      <c r="AD63" s="388">
        <v>104.41</v>
      </c>
      <c r="AE63" s="389">
        <v>281.82</v>
      </c>
      <c r="AK63" s="391"/>
      <c r="AL63" s="392"/>
      <c r="AM63" s="392"/>
      <c r="AN63" s="392"/>
      <c r="AO63" s="393"/>
      <c r="AU63" s="387">
        <f t="shared" si="10"/>
        <v>172040</v>
      </c>
      <c r="AV63" s="388">
        <f t="shared" si="9"/>
        <v>2831</v>
      </c>
      <c r="AW63" s="388">
        <f t="shared" si="3"/>
        <v>1122.4000000000001</v>
      </c>
      <c r="AX63" s="388">
        <f t="shared" si="12"/>
        <v>563.09</v>
      </c>
      <c r="AY63" s="389">
        <f t="shared" si="3"/>
        <v>1124.3499999999999</v>
      </c>
    </row>
    <row r="64" spans="1:51" s="112" customFormat="1" x14ac:dyDescent="0.2">
      <c r="A64" s="394" t="s">
        <v>41</v>
      </c>
      <c r="B64" s="394" t="s">
        <v>135</v>
      </c>
      <c r="C64" s="395">
        <v>217.44</v>
      </c>
      <c r="D64" s="394">
        <v>0</v>
      </c>
      <c r="E64" s="394" t="s">
        <v>101</v>
      </c>
      <c r="F64" s="394">
        <v>0</v>
      </c>
      <c r="G64" s="402">
        <f t="shared" si="5"/>
        <v>217.44</v>
      </c>
      <c r="H64" s="394" t="s">
        <v>413</v>
      </c>
      <c r="I64" s="394" t="s">
        <v>82</v>
      </c>
      <c r="J64" s="394" t="s">
        <v>240</v>
      </c>
      <c r="K64" s="394" t="s">
        <v>167</v>
      </c>
      <c r="L64" s="396">
        <v>0</v>
      </c>
      <c r="M64" s="397">
        <v>0</v>
      </c>
      <c r="N64" s="397">
        <v>217.44</v>
      </c>
      <c r="O64" s="397">
        <v>0</v>
      </c>
      <c r="P64" s="398">
        <v>0</v>
      </c>
      <c r="Q64" s="396">
        <v>0</v>
      </c>
      <c r="R64" s="397">
        <v>0</v>
      </c>
      <c r="S64" s="397">
        <v>217.44</v>
      </c>
      <c r="T64" s="397"/>
      <c r="U64" s="398"/>
      <c r="V64" s="395"/>
      <c r="W64" s="395"/>
      <c r="X64" s="395">
        <v>217.44</v>
      </c>
      <c r="Y64" s="395"/>
      <c r="Z64" s="395"/>
      <c r="AA64" s="396">
        <v>0</v>
      </c>
      <c r="AB64" s="397">
        <v>0</v>
      </c>
      <c r="AC64" s="397">
        <v>217.44</v>
      </c>
      <c r="AD64" s="397">
        <v>0</v>
      </c>
      <c r="AE64" s="398">
        <v>0</v>
      </c>
      <c r="AK64" s="399"/>
      <c r="AL64" s="400"/>
      <c r="AM64" s="400"/>
      <c r="AN64" s="400"/>
      <c r="AO64" s="401"/>
      <c r="AU64" s="396">
        <f t="shared" si="10"/>
        <v>0</v>
      </c>
      <c r="AV64" s="397">
        <f t="shared" si="9"/>
        <v>0</v>
      </c>
      <c r="AW64" s="397">
        <f t="shared" si="3"/>
        <v>869.76</v>
      </c>
      <c r="AX64" s="397">
        <f t="shared" si="12"/>
        <v>0</v>
      </c>
      <c r="AY64" s="398">
        <f t="shared" si="3"/>
        <v>0</v>
      </c>
    </row>
    <row r="65" spans="1:51" s="112" customFormat="1" x14ac:dyDescent="0.2">
      <c r="A65" s="394" t="s">
        <v>42</v>
      </c>
      <c r="B65" s="394" t="s">
        <v>135</v>
      </c>
      <c r="C65" s="395">
        <v>217.44</v>
      </c>
      <c r="D65" s="394">
        <v>0</v>
      </c>
      <c r="E65" s="394" t="s">
        <v>101</v>
      </c>
      <c r="F65" s="394">
        <v>0</v>
      </c>
      <c r="G65" s="402">
        <f t="shared" si="5"/>
        <v>217.44</v>
      </c>
      <c r="H65" s="394" t="s">
        <v>413</v>
      </c>
      <c r="I65" s="394" t="s">
        <v>83</v>
      </c>
      <c r="J65" s="394" t="s">
        <v>241</v>
      </c>
      <c r="K65" s="394" t="s">
        <v>168</v>
      </c>
      <c r="L65" s="396">
        <v>0</v>
      </c>
      <c r="M65" s="397" t="s">
        <v>308</v>
      </c>
      <c r="N65" s="397">
        <v>217.44</v>
      </c>
      <c r="O65" s="397"/>
      <c r="P65" s="398"/>
      <c r="Q65" s="396">
        <v>0</v>
      </c>
      <c r="R65" s="397">
        <v>0</v>
      </c>
      <c r="S65" s="397">
        <v>217.44</v>
      </c>
      <c r="T65" s="397"/>
      <c r="U65" s="398"/>
      <c r="V65" s="395"/>
      <c r="W65" s="395"/>
      <c r="X65" s="395">
        <v>217.44</v>
      </c>
      <c r="Y65" s="395"/>
      <c r="Z65" s="395"/>
      <c r="AA65" s="396">
        <v>0</v>
      </c>
      <c r="AB65" s="397">
        <v>0</v>
      </c>
      <c r="AC65" s="397">
        <v>217.44</v>
      </c>
      <c r="AD65" s="397">
        <v>0</v>
      </c>
      <c r="AE65" s="398">
        <v>0</v>
      </c>
      <c r="AK65" s="399"/>
      <c r="AL65" s="400"/>
      <c r="AM65" s="400"/>
      <c r="AN65" s="400"/>
      <c r="AO65" s="401"/>
      <c r="AU65" s="396">
        <f t="shared" si="10"/>
        <v>0</v>
      </c>
      <c r="AV65" s="397">
        <f>AQ65+AL65+AG65+AB65+W65+R64+M64</f>
        <v>0</v>
      </c>
      <c r="AW65" s="397">
        <f t="shared" si="3"/>
        <v>869.76</v>
      </c>
      <c r="AX65" s="397">
        <f t="shared" si="12"/>
        <v>0</v>
      </c>
      <c r="AY65" s="398">
        <f t="shared" si="3"/>
        <v>0</v>
      </c>
    </row>
    <row r="66" spans="1:51" s="112" customFormat="1" x14ac:dyDescent="0.2">
      <c r="A66" s="394" t="s">
        <v>88</v>
      </c>
      <c r="B66" s="394" t="s">
        <v>135</v>
      </c>
      <c r="C66" s="395">
        <v>420.85</v>
      </c>
      <c r="D66" s="394">
        <v>0</v>
      </c>
      <c r="E66" s="394" t="s">
        <v>101</v>
      </c>
      <c r="F66" s="394">
        <v>0</v>
      </c>
      <c r="G66" s="402">
        <f t="shared" si="5"/>
        <v>420.85</v>
      </c>
      <c r="H66" s="394" t="s">
        <v>413</v>
      </c>
      <c r="I66" s="394" t="s">
        <v>82</v>
      </c>
      <c r="J66" s="394" t="s">
        <v>242</v>
      </c>
      <c r="K66" s="394" t="s">
        <v>212</v>
      </c>
      <c r="L66" s="396"/>
      <c r="M66" s="397"/>
      <c r="N66" s="397">
        <v>420.85</v>
      </c>
      <c r="O66" s="397"/>
      <c r="P66" s="398"/>
      <c r="Q66" s="396">
        <v>0</v>
      </c>
      <c r="R66" s="397">
        <v>0</v>
      </c>
      <c r="S66" s="397">
        <v>420.85</v>
      </c>
      <c r="T66" s="397"/>
      <c r="U66" s="398"/>
      <c r="V66" s="395"/>
      <c r="W66" s="395"/>
      <c r="X66" s="395">
        <v>420.85</v>
      </c>
      <c r="Y66" s="395"/>
      <c r="Z66" s="395"/>
      <c r="AA66" s="396">
        <v>0</v>
      </c>
      <c r="AB66" s="397">
        <v>0</v>
      </c>
      <c r="AC66" s="397">
        <v>420.85</v>
      </c>
      <c r="AD66" s="397">
        <v>0</v>
      </c>
      <c r="AE66" s="398">
        <v>0</v>
      </c>
      <c r="AK66" s="399"/>
      <c r="AL66" s="400"/>
      <c r="AM66" s="400"/>
      <c r="AN66" s="400"/>
      <c r="AO66" s="401"/>
      <c r="AU66" s="396">
        <f t="shared" si="10"/>
        <v>0</v>
      </c>
      <c r="AV66" s="397">
        <f t="shared" si="9"/>
        <v>0</v>
      </c>
      <c r="AW66" s="397">
        <f t="shared" si="3"/>
        <v>1683.4</v>
      </c>
      <c r="AX66" s="397">
        <f t="shared" si="12"/>
        <v>0</v>
      </c>
      <c r="AY66" s="398">
        <f t="shared" si="3"/>
        <v>0</v>
      </c>
    </row>
    <row r="67" spans="1:51" s="112" customFormat="1" x14ac:dyDescent="0.2">
      <c r="A67" s="394" t="s">
        <v>43</v>
      </c>
      <c r="B67" s="394" t="s">
        <v>135</v>
      </c>
      <c r="C67" s="395">
        <v>217.44</v>
      </c>
      <c r="D67" s="394">
        <v>0</v>
      </c>
      <c r="E67" s="394" t="s">
        <v>101</v>
      </c>
      <c r="F67" s="394">
        <v>0</v>
      </c>
      <c r="G67" s="402">
        <f t="shared" si="5"/>
        <v>217.44</v>
      </c>
      <c r="H67" s="394" t="s">
        <v>413</v>
      </c>
      <c r="I67" s="394" t="s">
        <v>82</v>
      </c>
      <c r="J67" s="394" t="s">
        <v>243</v>
      </c>
      <c r="K67" s="394" t="s">
        <v>213</v>
      </c>
      <c r="L67" s="396"/>
      <c r="M67" s="397"/>
      <c r="N67" s="397">
        <v>217.44</v>
      </c>
      <c r="O67" s="397"/>
      <c r="P67" s="398"/>
      <c r="Q67" s="396">
        <v>0</v>
      </c>
      <c r="R67" s="397">
        <v>0</v>
      </c>
      <c r="S67" s="397">
        <v>217.44</v>
      </c>
      <c r="T67" s="397"/>
      <c r="U67" s="398"/>
      <c r="V67" s="395"/>
      <c r="W67" s="395"/>
      <c r="X67" s="395">
        <v>217.44</v>
      </c>
      <c r="Y67" s="395"/>
      <c r="Z67" s="395"/>
      <c r="AA67" s="396">
        <v>0</v>
      </c>
      <c r="AB67" s="397">
        <v>0</v>
      </c>
      <c r="AC67" s="397">
        <v>217.44</v>
      </c>
      <c r="AD67" s="397">
        <v>0</v>
      </c>
      <c r="AE67" s="398">
        <v>0</v>
      </c>
      <c r="AK67" s="399"/>
      <c r="AL67" s="400"/>
      <c r="AM67" s="400"/>
      <c r="AN67" s="400"/>
      <c r="AO67" s="401"/>
      <c r="AU67" s="396">
        <f t="shared" si="10"/>
        <v>0</v>
      </c>
      <c r="AV67" s="397">
        <f t="shared" si="9"/>
        <v>0</v>
      </c>
      <c r="AW67" s="397">
        <f t="shared" si="3"/>
        <v>869.76</v>
      </c>
      <c r="AX67" s="397">
        <f t="shared" si="12"/>
        <v>0</v>
      </c>
      <c r="AY67" s="398">
        <f t="shared" si="3"/>
        <v>0</v>
      </c>
    </row>
    <row r="68" spans="1:51" s="112" customFormat="1" x14ac:dyDescent="0.2">
      <c r="A68" s="394" t="s">
        <v>44</v>
      </c>
      <c r="B68" s="394" t="s">
        <v>135</v>
      </c>
      <c r="C68" s="395">
        <v>217.44</v>
      </c>
      <c r="D68" s="394">
        <v>0</v>
      </c>
      <c r="E68" s="394" t="s">
        <v>101</v>
      </c>
      <c r="F68" s="394">
        <v>0</v>
      </c>
      <c r="G68" s="402">
        <f t="shared" si="5"/>
        <v>217.44</v>
      </c>
      <c r="H68" s="394" t="s">
        <v>413</v>
      </c>
      <c r="I68" s="394" t="s">
        <v>82</v>
      </c>
      <c r="J68" s="394" t="s">
        <v>244</v>
      </c>
      <c r="K68" s="394" t="s">
        <v>169</v>
      </c>
      <c r="L68" s="396"/>
      <c r="M68" s="397"/>
      <c r="N68" s="397">
        <v>217.44</v>
      </c>
      <c r="O68" s="397"/>
      <c r="P68" s="398"/>
      <c r="Q68" s="396"/>
      <c r="R68" s="397"/>
      <c r="S68" s="397">
        <v>217.44</v>
      </c>
      <c r="T68" s="397"/>
      <c r="U68" s="398"/>
      <c r="V68" s="395"/>
      <c r="W68" s="395"/>
      <c r="X68" s="395">
        <v>217.44</v>
      </c>
      <c r="Y68" s="395"/>
      <c r="Z68" s="395"/>
      <c r="AA68" s="396">
        <v>0</v>
      </c>
      <c r="AB68" s="397">
        <v>0</v>
      </c>
      <c r="AC68" s="397">
        <v>217.44</v>
      </c>
      <c r="AD68" s="397">
        <v>0</v>
      </c>
      <c r="AE68" s="398">
        <v>0</v>
      </c>
      <c r="AK68" s="399"/>
      <c r="AL68" s="400"/>
      <c r="AM68" s="400"/>
      <c r="AN68" s="400"/>
      <c r="AO68" s="401"/>
      <c r="AU68" s="396">
        <f t="shared" si="10"/>
        <v>0</v>
      </c>
      <c r="AV68" s="397">
        <f t="shared" si="9"/>
        <v>0</v>
      </c>
      <c r="AW68" s="397">
        <f t="shared" si="3"/>
        <v>869.76</v>
      </c>
      <c r="AX68" s="397">
        <f t="shared" si="12"/>
        <v>0</v>
      </c>
      <c r="AY68" s="398">
        <f t="shared" si="3"/>
        <v>0</v>
      </c>
    </row>
    <row r="69" spans="1:51" s="112" customFormat="1" x14ac:dyDescent="0.2">
      <c r="A69" s="394" t="s">
        <v>1</v>
      </c>
      <c r="B69" s="394" t="s">
        <v>135</v>
      </c>
      <c r="C69" s="395">
        <v>217.44</v>
      </c>
      <c r="D69" s="394">
        <v>0</v>
      </c>
      <c r="E69" s="394" t="s">
        <v>101</v>
      </c>
      <c r="F69" s="394">
        <v>0</v>
      </c>
      <c r="G69" s="402">
        <f t="shared" si="5"/>
        <v>217.44</v>
      </c>
      <c r="H69" s="394" t="s">
        <v>413</v>
      </c>
      <c r="I69" s="394" t="s">
        <v>70</v>
      </c>
      <c r="J69" s="394" t="s">
        <v>245</v>
      </c>
      <c r="K69" s="394" t="s">
        <v>170</v>
      </c>
      <c r="L69" s="396"/>
      <c r="M69" s="397"/>
      <c r="N69" s="397">
        <v>217.44</v>
      </c>
      <c r="O69" s="397"/>
      <c r="P69" s="398"/>
      <c r="Q69" s="396">
        <v>0</v>
      </c>
      <c r="R69" s="397">
        <v>0</v>
      </c>
      <c r="S69" s="397">
        <v>217.44</v>
      </c>
      <c r="T69" s="397"/>
      <c r="U69" s="398"/>
      <c r="V69" s="395"/>
      <c r="W69" s="395"/>
      <c r="X69" s="395">
        <v>217.44</v>
      </c>
      <c r="Y69" s="395"/>
      <c r="Z69" s="395"/>
      <c r="AA69" s="396">
        <v>0</v>
      </c>
      <c r="AB69" s="397">
        <v>0</v>
      </c>
      <c r="AC69" s="397">
        <v>217.44</v>
      </c>
      <c r="AD69" s="397">
        <v>0</v>
      </c>
      <c r="AE69" s="398">
        <v>0</v>
      </c>
      <c r="AK69" s="399"/>
      <c r="AL69" s="400"/>
      <c r="AM69" s="400"/>
      <c r="AN69" s="400"/>
      <c r="AO69" s="401"/>
      <c r="AU69" s="396">
        <f t="shared" si="10"/>
        <v>0</v>
      </c>
      <c r="AV69" s="397">
        <f t="shared" si="9"/>
        <v>0</v>
      </c>
      <c r="AW69" s="397">
        <f t="shared" si="3"/>
        <v>869.76</v>
      </c>
      <c r="AX69" s="397">
        <f t="shared" si="12"/>
        <v>0</v>
      </c>
      <c r="AY69" s="398">
        <f t="shared" si="3"/>
        <v>0</v>
      </c>
    </row>
    <row r="70" spans="1:51" s="112" customFormat="1" x14ac:dyDescent="0.2">
      <c r="A70" s="394" t="s">
        <v>45</v>
      </c>
      <c r="B70" s="394" t="s">
        <v>135</v>
      </c>
      <c r="C70" s="395">
        <v>244</v>
      </c>
      <c r="D70" s="394">
        <v>186.46</v>
      </c>
      <c r="E70" s="394" t="s">
        <v>99</v>
      </c>
      <c r="F70" s="394">
        <v>421.77</v>
      </c>
      <c r="G70" s="402">
        <f t="shared" si="5"/>
        <v>852.23</v>
      </c>
      <c r="H70" s="394" t="s">
        <v>413</v>
      </c>
      <c r="I70" s="394" t="s">
        <v>82</v>
      </c>
      <c r="J70" s="394" t="s">
        <v>246</v>
      </c>
      <c r="K70" s="394" t="s">
        <v>171</v>
      </c>
      <c r="L70" s="396">
        <v>35904</v>
      </c>
      <c r="M70" s="397">
        <v>48</v>
      </c>
      <c r="N70" s="397">
        <v>234.24</v>
      </c>
      <c r="O70" s="397">
        <v>179</v>
      </c>
      <c r="P70" s="398">
        <v>418.62</v>
      </c>
      <c r="Q70" s="396">
        <v>44880</v>
      </c>
      <c r="R70" s="397">
        <v>724</v>
      </c>
      <c r="S70" s="397">
        <v>292.8</v>
      </c>
      <c r="T70" s="397">
        <v>223.75</v>
      </c>
      <c r="U70" s="398">
        <v>421.77</v>
      </c>
      <c r="V70" s="395">
        <v>40392</v>
      </c>
      <c r="W70" s="395">
        <v>685</v>
      </c>
      <c r="X70" s="395">
        <v>263.52</v>
      </c>
      <c r="Y70" s="395">
        <v>201.37</v>
      </c>
      <c r="Z70" s="395">
        <v>421.77</v>
      </c>
      <c r="AA70" s="396">
        <v>37400</v>
      </c>
      <c r="AB70" s="397">
        <v>603</v>
      </c>
      <c r="AC70" s="397">
        <v>244</v>
      </c>
      <c r="AD70" s="397">
        <v>186.46</v>
      </c>
      <c r="AE70" s="398">
        <v>421.77</v>
      </c>
      <c r="AK70" s="399"/>
      <c r="AL70" s="400"/>
      <c r="AM70" s="400"/>
      <c r="AN70" s="400"/>
      <c r="AO70" s="401"/>
      <c r="AU70" s="396">
        <f t="shared" si="10"/>
        <v>158576</v>
      </c>
      <c r="AV70" s="397">
        <f t="shared" si="9"/>
        <v>2060</v>
      </c>
      <c r="AW70" s="397">
        <f t="shared" si="3"/>
        <v>1034.56</v>
      </c>
      <c r="AX70" s="397">
        <f t="shared" si="12"/>
        <v>566.83000000000004</v>
      </c>
      <c r="AY70" s="398">
        <f t="shared" si="3"/>
        <v>1683.9299999999998</v>
      </c>
    </row>
    <row r="71" spans="1:51" s="112" customFormat="1" x14ac:dyDescent="0.2">
      <c r="A71" s="394" t="s">
        <v>46</v>
      </c>
      <c r="B71" s="394" t="s">
        <v>135</v>
      </c>
      <c r="C71" s="395">
        <v>170.8</v>
      </c>
      <c r="D71" s="394"/>
      <c r="E71" s="394" t="s">
        <v>101</v>
      </c>
      <c r="F71" s="394"/>
      <c r="G71" s="402">
        <f t="shared" si="5"/>
        <v>170.8</v>
      </c>
      <c r="H71" s="394" t="s">
        <v>413</v>
      </c>
      <c r="I71" s="394" t="s">
        <v>82</v>
      </c>
      <c r="J71" s="394" t="s">
        <v>295</v>
      </c>
      <c r="K71" s="394" t="s">
        <v>157</v>
      </c>
      <c r="L71" s="396">
        <v>43384</v>
      </c>
      <c r="M71" s="397">
        <v>700</v>
      </c>
      <c r="N71" s="397">
        <v>283.04000000000002</v>
      </c>
      <c r="O71" s="397"/>
      <c r="P71" s="398"/>
      <c r="Q71" s="396">
        <v>21692</v>
      </c>
      <c r="R71" s="397">
        <v>350</v>
      </c>
      <c r="S71" s="397">
        <v>141.52000000000001</v>
      </c>
      <c r="T71" s="397"/>
      <c r="U71" s="398"/>
      <c r="V71" s="395">
        <v>14960</v>
      </c>
      <c r="W71" s="395">
        <v>254</v>
      </c>
      <c r="X71" s="395">
        <v>97.6</v>
      </c>
      <c r="Y71" s="395"/>
      <c r="Z71" s="395"/>
      <c r="AA71" s="396">
        <v>26180</v>
      </c>
      <c r="AB71" s="397">
        <v>422</v>
      </c>
      <c r="AC71" s="397">
        <v>170.8</v>
      </c>
      <c r="AD71" s="397"/>
      <c r="AE71" s="398"/>
      <c r="AK71" s="399"/>
      <c r="AL71" s="400"/>
      <c r="AM71" s="400"/>
      <c r="AN71" s="400"/>
      <c r="AO71" s="401"/>
      <c r="AU71" s="396">
        <f t="shared" si="10"/>
        <v>106216</v>
      </c>
      <c r="AV71" s="397">
        <f t="shared" si="9"/>
        <v>1726</v>
      </c>
      <c r="AW71" s="397">
        <f t="shared" si="3"/>
        <v>692.96</v>
      </c>
      <c r="AX71" s="397">
        <f t="shared" si="12"/>
        <v>0</v>
      </c>
      <c r="AY71" s="398">
        <f t="shared" si="3"/>
        <v>0</v>
      </c>
    </row>
    <row r="72" spans="1:51" s="112" customFormat="1" x14ac:dyDescent="0.2">
      <c r="A72" s="394" t="s">
        <v>47</v>
      </c>
      <c r="B72" s="394" t="s">
        <v>135</v>
      </c>
      <c r="C72" s="395">
        <v>1620.16</v>
      </c>
      <c r="D72" s="394">
        <v>1238.06</v>
      </c>
      <c r="E72" s="394" t="s">
        <v>99</v>
      </c>
      <c r="F72" s="394">
        <v>421.77</v>
      </c>
      <c r="G72" s="402">
        <f t="shared" si="5"/>
        <v>3279.9900000000002</v>
      </c>
      <c r="H72" s="394" t="s">
        <v>413</v>
      </c>
      <c r="I72" s="394" t="s">
        <v>82</v>
      </c>
      <c r="J72" s="394" t="s">
        <v>247</v>
      </c>
      <c r="K72" s="394" t="s">
        <v>172</v>
      </c>
      <c r="L72" s="396">
        <v>779416</v>
      </c>
      <c r="M72" s="397">
        <v>1042</v>
      </c>
      <c r="N72" s="397">
        <v>5084.96</v>
      </c>
      <c r="O72" s="397">
        <v>3885.72</v>
      </c>
      <c r="P72" s="398">
        <v>418.62</v>
      </c>
      <c r="Q72" s="396">
        <v>791384</v>
      </c>
      <c r="R72" s="397">
        <v>12365</v>
      </c>
      <c r="S72" s="397">
        <v>5163.04</v>
      </c>
      <c r="T72" s="397">
        <v>3945.39</v>
      </c>
      <c r="U72" s="398">
        <v>421.77</v>
      </c>
      <c r="V72" s="395">
        <v>349316</v>
      </c>
      <c r="W72" s="395">
        <v>6128</v>
      </c>
      <c r="X72" s="395">
        <v>2278.96</v>
      </c>
      <c r="Y72" s="395">
        <v>1741.49</v>
      </c>
      <c r="Z72" s="395">
        <v>421.77</v>
      </c>
      <c r="AA72" s="396">
        <v>248336</v>
      </c>
      <c r="AB72" s="397">
        <v>4005</v>
      </c>
      <c r="AC72" s="397">
        <v>1620.16</v>
      </c>
      <c r="AD72" s="397">
        <v>1238.06</v>
      </c>
      <c r="AE72" s="398">
        <v>421.77</v>
      </c>
      <c r="AK72" s="399"/>
      <c r="AL72" s="400"/>
      <c r="AM72" s="400"/>
      <c r="AN72" s="400"/>
      <c r="AO72" s="401"/>
      <c r="AU72" s="396">
        <f t="shared" si="10"/>
        <v>2168452</v>
      </c>
      <c r="AV72" s="397">
        <f t="shared" si="9"/>
        <v>23540</v>
      </c>
      <c r="AW72" s="397">
        <f t="shared" ref="AW72:AW89" si="13">N72+S72+X72+AC72+AH72+AM72+AR72</f>
        <v>14147.119999999999</v>
      </c>
      <c r="AX72" s="397">
        <f t="shared" si="12"/>
        <v>6865.27</v>
      </c>
      <c r="AY72" s="398">
        <f t="shared" ref="AY72:AY86" si="14">P72+U72+Z72+AE72+AJ72+AO72+AT72</f>
        <v>1683.9299999999998</v>
      </c>
    </row>
    <row r="73" spans="1:51" s="112" customFormat="1" x14ac:dyDescent="0.2">
      <c r="A73" s="394" t="s">
        <v>48</v>
      </c>
      <c r="B73" s="394" t="s">
        <v>135</v>
      </c>
      <c r="C73" s="395">
        <v>175.68</v>
      </c>
      <c r="D73" s="394">
        <v>134.25</v>
      </c>
      <c r="E73" s="394" t="s">
        <v>99</v>
      </c>
      <c r="F73" s="394">
        <v>281.82</v>
      </c>
      <c r="G73" s="402">
        <f t="shared" si="5"/>
        <v>591.75</v>
      </c>
      <c r="H73" s="394" t="s">
        <v>413</v>
      </c>
      <c r="I73" s="394" t="s">
        <v>82</v>
      </c>
      <c r="J73" s="394" t="s">
        <v>248</v>
      </c>
      <c r="K73" s="394" t="s">
        <v>173</v>
      </c>
      <c r="L73" s="396">
        <v>33660</v>
      </c>
      <c r="M73" s="397">
        <v>45</v>
      </c>
      <c r="N73" s="397">
        <v>219.6</v>
      </c>
      <c r="O73" s="397">
        <v>167.81</v>
      </c>
      <c r="P73" s="398">
        <v>279.70999999999998</v>
      </c>
      <c r="Q73" s="396">
        <v>42636</v>
      </c>
      <c r="R73" s="397">
        <v>656</v>
      </c>
      <c r="S73" s="397">
        <v>278.16000000000003</v>
      </c>
      <c r="T73" s="397">
        <v>212.56</v>
      </c>
      <c r="U73" s="398">
        <v>281.82</v>
      </c>
      <c r="V73" s="395">
        <v>30668</v>
      </c>
      <c r="W73" s="395">
        <v>538</v>
      </c>
      <c r="X73" s="395">
        <v>200.08</v>
      </c>
      <c r="Y73" s="395">
        <v>152.88999999999999</v>
      </c>
      <c r="Z73" s="395">
        <v>281.82</v>
      </c>
      <c r="AA73" s="396">
        <v>26928</v>
      </c>
      <c r="AB73" s="397">
        <v>434</v>
      </c>
      <c r="AC73" s="397">
        <v>175.68</v>
      </c>
      <c r="AD73" s="397">
        <v>134.25</v>
      </c>
      <c r="AE73" s="398">
        <v>281.82</v>
      </c>
      <c r="AK73" s="399"/>
      <c r="AL73" s="400"/>
      <c r="AM73" s="400"/>
      <c r="AN73" s="400"/>
      <c r="AO73" s="401"/>
      <c r="AU73" s="396">
        <f t="shared" si="10"/>
        <v>133892</v>
      </c>
      <c r="AV73" s="397">
        <f t="shared" si="9"/>
        <v>1673</v>
      </c>
      <c r="AW73" s="397">
        <f t="shared" si="13"/>
        <v>873.52</v>
      </c>
      <c r="AX73" s="397">
        <f t="shared" si="12"/>
        <v>454.95</v>
      </c>
      <c r="AY73" s="398">
        <f t="shared" si="14"/>
        <v>1125.1699999999998</v>
      </c>
    </row>
    <row r="74" spans="1:51" s="112" customFormat="1" x14ac:dyDescent="0.2">
      <c r="A74" s="394" t="s">
        <v>49</v>
      </c>
      <c r="B74" s="394" t="s">
        <v>135</v>
      </c>
      <c r="C74" s="395">
        <v>678.32</v>
      </c>
      <c r="D74" s="394">
        <v>518.34</v>
      </c>
      <c r="E74" s="394" t="s">
        <v>99</v>
      </c>
      <c r="F74" s="394">
        <v>421.77</v>
      </c>
      <c r="G74" s="402">
        <f t="shared" si="5"/>
        <v>1618.43</v>
      </c>
      <c r="H74" s="394" t="s">
        <v>413</v>
      </c>
      <c r="I74" s="394" t="s">
        <v>82</v>
      </c>
      <c r="J74" s="394" t="s">
        <v>249</v>
      </c>
      <c r="K74" s="394" t="s">
        <v>174</v>
      </c>
      <c r="L74" s="396">
        <v>98736</v>
      </c>
      <c r="M74" s="397">
        <v>132</v>
      </c>
      <c r="N74" s="397">
        <v>644.16</v>
      </c>
      <c r="O74" s="397">
        <v>492.24</v>
      </c>
      <c r="P74" s="398">
        <v>418.62</v>
      </c>
      <c r="Q74" s="396">
        <v>8976</v>
      </c>
      <c r="R74" s="397">
        <v>140</v>
      </c>
      <c r="S74" s="397">
        <v>58.56</v>
      </c>
      <c r="T74" s="397">
        <v>44.75</v>
      </c>
      <c r="U74" s="398">
        <v>421.77</v>
      </c>
      <c r="V74" s="395">
        <v>37400</v>
      </c>
      <c r="W74" s="395">
        <v>656</v>
      </c>
      <c r="X74" s="395">
        <v>244</v>
      </c>
      <c r="Y74" s="395">
        <v>186.46</v>
      </c>
      <c r="Z74" s="395">
        <v>421.77</v>
      </c>
      <c r="AA74" s="396">
        <v>103972</v>
      </c>
      <c r="AB74" s="397">
        <v>1677</v>
      </c>
      <c r="AC74" s="397">
        <v>678.32</v>
      </c>
      <c r="AD74" s="397">
        <v>518.34</v>
      </c>
      <c r="AE74" s="398">
        <v>421.77</v>
      </c>
      <c r="AK74" s="399"/>
      <c r="AL74" s="400"/>
      <c r="AM74" s="400"/>
      <c r="AN74" s="400"/>
      <c r="AO74" s="401"/>
      <c r="AU74" s="396">
        <f t="shared" si="10"/>
        <v>249084</v>
      </c>
      <c r="AV74" s="397">
        <f t="shared" si="9"/>
        <v>2605</v>
      </c>
      <c r="AW74" s="397">
        <f t="shared" si="13"/>
        <v>1625.04</v>
      </c>
      <c r="AX74" s="397">
        <f t="shared" si="12"/>
        <v>1197.04</v>
      </c>
      <c r="AY74" s="398">
        <f t="shared" si="14"/>
        <v>1683.9299999999998</v>
      </c>
    </row>
    <row r="75" spans="1:51" s="112" customFormat="1" x14ac:dyDescent="0.2">
      <c r="A75" s="394" t="s">
        <v>50</v>
      </c>
      <c r="B75" s="394" t="s">
        <v>135</v>
      </c>
      <c r="C75" s="395">
        <v>0</v>
      </c>
      <c r="D75" s="394">
        <v>0</v>
      </c>
      <c r="E75" s="394" t="s">
        <v>99</v>
      </c>
      <c r="F75" s="394">
        <v>281.82</v>
      </c>
      <c r="G75" s="402">
        <f t="shared" si="5"/>
        <v>281.82</v>
      </c>
      <c r="H75" s="394" t="s">
        <v>413</v>
      </c>
      <c r="I75" s="394" t="s">
        <v>82</v>
      </c>
      <c r="J75" s="394" t="s">
        <v>250</v>
      </c>
      <c r="K75" s="394" t="s">
        <v>175</v>
      </c>
      <c r="L75" s="396">
        <v>0</v>
      </c>
      <c r="M75" s="397">
        <v>0</v>
      </c>
      <c r="N75" s="397">
        <v>0</v>
      </c>
      <c r="O75" s="397">
        <v>0</v>
      </c>
      <c r="P75" s="398">
        <v>279.70999999999998</v>
      </c>
      <c r="Q75" s="396">
        <v>748</v>
      </c>
      <c r="R75" s="397">
        <v>12</v>
      </c>
      <c r="S75" s="397">
        <v>4.88</v>
      </c>
      <c r="T75" s="397">
        <v>3.73</v>
      </c>
      <c r="U75" s="398">
        <v>281.82</v>
      </c>
      <c r="V75" s="395">
        <v>748</v>
      </c>
      <c r="W75" s="395">
        <v>13</v>
      </c>
      <c r="X75" s="395">
        <v>4.88</v>
      </c>
      <c r="Y75" s="395">
        <v>3.73</v>
      </c>
      <c r="Z75" s="395">
        <v>281.82</v>
      </c>
      <c r="AA75" s="396">
        <v>0</v>
      </c>
      <c r="AB75" s="397">
        <v>0</v>
      </c>
      <c r="AC75" s="397">
        <v>0</v>
      </c>
      <c r="AD75" s="397">
        <v>0</v>
      </c>
      <c r="AE75" s="398">
        <v>281.82</v>
      </c>
      <c r="AK75" s="399"/>
      <c r="AL75" s="400"/>
      <c r="AM75" s="400"/>
      <c r="AN75" s="400"/>
      <c r="AO75" s="401"/>
      <c r="AU75" s="396">
        <f t="shared" si="10"/>
        <v>1496</v>
      </c>
      <c r="AV75" s="397">
        <f t="shared" si="9"/>
        <v>25</v>
      </c>
      <c r="AW75" s="397">
        <f t="shared" si="13"/>
        <v>9.76</v>
      </c>
      <c r="AX75" s="397">
        <f t="shared" si="12"/>
        <v>3.73</v>
      </c>
      <c r="AY75" s="398">
        <f>P75+U75+Z75+AE75+AJ75+AO75+AT75</f>
        <v>1125.1699999999998</v>
      </c>
    </row>
    <row r="76" spans="1:51" s="112" customFormat="1" x14ac:dyDescent="0.2">
      <c r="A76" s="394" t="s">
        <v>51</v>
      </c>
      <c r="B76" s="394" t="s">
        <v>135</v>
      </c>
      <c r="C76" s="395">
        <v>849.12</v>
      </c>
      <c r="D76" s="394">
        <v>648.86</v>
      </c>
      <c r="E76" s="394" t="s">
        <v>99</v>
      </c>
      <c r="F76" s="394">
        <v>421.77</v>
      </c>
      <c r="G76" s="402">
        <f t="shared" si="5"/>
        <v>1919.75</v>
      </c>
      <c r="H76" s="394" t="s">
        <v>413</v>
      </c>
      <c r="I76" s="394" t="s">
        <v>82</v>
      </c>
      <c r="J76" s="394" t="s">
        <v>239</v>
      </c>
      <c r="K76" s="394" t="s">
        <v>176</v>
      </c>
      <c r="L76" s="396">
        <v>51612</v>
      </c>
      <c r="M76" s="397">
        <v>69</v>
      </c>
      <c r="N76" s="397">
        <v>336.72</v>
      </c>
      <c r="O76" s="397">
        <v>257.31</v>
      </c>
      <c r="P76" s="398">
        <v>418.62</v>
      </c>
      <c r="Q76" s="396">
        <v>40392</v>
      </c>
      <c r="R76" s="397">
        <v>641</v>
      </c>
      <c r="S76" s="397">
        <v>263.52</v>
      </c>
      <c r="T76" s="397">
        <v>201.37</v>
      </c>
      <c r="U76" s="398">
        <v>421.77</v>
      </c>
      <c r="V76" s="395">
        <v>23188</v>
      </c>
      <c r="W76" s="395">
        <v>393</v>
      </c>
      <c r="X76" s="395">
        <v>151.28</v>
      </c>
      <c r="Y76" s="395">
        <v>115.6</v>
      </c>
      <c r="Z76" s="395">
        <v>421.77</v>
      </c>
      <c r="AA76" s="396">
        <v>130152</v>
      </c>
      <c r="AB76" s="397">
        <v>2099</v>
      </c>
      <c r="AC76" s="397">
        <v>849.12</v>
      </c>
      <c r="AD76" s="397">
        <v>648.86</v>
      </c>
      <c r="AE76" s="398">
        <v>421.77</v>
      </c>
      <c r="AK76" s="399"/>
      <c r="AL76" s="400"/>
      <c r="AM76" s="400"/>
      <c r="AN76" s="400"/>
      <c r="AO76" s="401"/>
      <c r="AU76" s="396">
        <f t="shared" si="10"/>
        <v>245344</v>
      </c>
      <c r="AV76" s="397">
        <f t="shared" si="9"/>
        <v>3202</v>
      </c>
      <c r="AW76" s="397">
        <f t="shared" si="13"/>
        <v>1600.6399999999999</v>
      </c>
      <c r="AX76" s="397">
        <f t="shared" si="12"/>
        <v>1021.77</v>
      </c>
      <c r="AY76" s="398">
        <f t="shared" si="14"/>
        <v>1683.9299999999998</v>
      </c>
    </row>
    <row r="77" spans="1:51" s="112" customFormat="1" x14ac:dyDescent="0.2">
      <c r="A77" s="394" t="s">
        <v>52</v>
      </c>
      <c r="B77" s="394" t="s">
        <v>135</v>
      </c>
      <c r="C77" s="395">
        <v>2698.64</v>
      </c>
      <c r="D77" s="394">
        <v>2062.19</v>
      </c>
      <c r="E77" s="394" t="s">
        <v>99</v>
      </c>
      <c r="F77" s="394">
        <v>563.67999999999995</v>
      </c>
      <c r="G77" s="402">
        <f t="shared" si="5"/>
        <v>5324.51</v>
      </c>
      <c r="H77" s="394" t="s">
        <v>413</v>
      </c>
      <c r="I77" s="394" t="s">
        <v>103</v>
      </c>
      <c r="J77" s="394" t="s">
        <v>251</v>
      </c>
      <c r="K77" s="394" t="s">
        <v>177</v>
      </c>
      <c r="L77" s="396">
        <v>433092</v>
      </c>
      <c r="M77" s="397">
        <v>579</v>
      </c>
      <c r="N77" s="397">
        <v>2825.52</v>
      </c>
      <c r="O77" s="397">
        <v>2159.15</v>
      </c>
      <c r="P77" s="398">
        <v>559.47</v>
      </c>
      <c r="Q77" s="396">
        <v>769692</v>
      </c>
      <c r="R77" s="397">
        <v>12026</v>
      </c>
      <c r="S77" s="397">
        <v>5021.5200000000004</v>
      </c>
      <c r="T77" s="397">
        <v>3837.24</v>
      </c>
      <c r="U77" s="398">
        <v>563.67999999999995</v>
      </c>
      <c r="V77" s="395">
        <v>534820</v>
      </c>
      <c r="W77" s="395">
        <v>9383</v>
      </c>
      <c r="X77" s="395">
        <v>3489.2</v>
      </c>
      <c r="Y77" s="395">
        <v>2666.31</v>
      </c>
      <c r="Z77" s="395">
        <v>563.67999999999995</v>
      </c>
      <c r="AA77" s="396">
        <v>413644</v>
      </c>
      <c r="AB77" s="397">
        <v>6672</v>
      </c>
      <c r="AC77" s="397">
        <v>2698.64</v>
      </c>
      <c r="AD77" s="397">
        <v>2062.19</v>
      </c>
      <c r="AE77" s="398">
        <v>563.67999999999995</v>
      </c>
      <c r="AK77" s="399"/>
      <c r="AL77" s="400"/>
      <c r="AM77" s="400"/>
      <c r="AN77" s="400"/>
      <c r="AO77" s="401"/>
      <c r="AU77" s="396">
        <f t="shared" si="10"/>
        <v>2151248</v>
      </c>
      <c r="AV77" s="397">
        <f t="shared" si="9"/>
        <v>28660</v>
      </c>
      <c r="AW77" s="397">
        <f t="shared" si="13"/>
        <v>14034.880000000001</v>
      </c>
      <c r="AX77" s="397">
        <f t="shared" si="12"/>
        <v>6887.65</v>
      </c>
      <c r="AY77" s="398">
        <f t="shared" si="14"/>
        <v>2250.5099999999998</v>
      </c>
    </row>
    <row r="78" spans="1:51" customFormat="1" x14ac:dyDescent="0.2">
      <c r="A78" s="12" t="s">
        <v>114</v>
      </c>
      <c r="B78" s="12" t="s">
        <v>135</v>
      </c>
      <c r="C78" s="14"/>
      <c r="D78" s="12"/>
      <c r="E78" s="12" t="s">
        <v>99</v>
      </c>
      <c r="F78" s="12"/>
      <c r="G78" s="14">
        <f t="shared" si="5"/>
        <v>0</v>
      </c>
      <c r="H78" s="12"/>
      <c r="I78" s="12" t="s">
        <v>105</v>
      </c>
      <c r="J78" s="12"/>
      <c r="K78" s="12"/>
      <c r="L78" s="367"/>
      <c r="M78" s="368"/>
      <c r="N78" s="368"/>
      <c r="O78" s="368"/>
      <c r="P78" s="369"/>
      <c r="Q78" s="367"/>
      <c r="R78" s="368"/>
      <c r="S78" s="368"/>
      <c r="T78" s="368"/>
      <c r="U78" s="369"/>
      <c r="V78" s="14"/>
      <c r="W78" s="14"/>
      <c r="X78" s="14"/>
      <c r="Y78" s="14"/>
      <c r="Z78" s="14"/>
      <c r="AA78" s="367"/>
      <c r="AB78" s="368"/>
      <c r="AC78" s="368"/>
      <c r="AD78" s="368"/>
      <c r="AE78" s="369"/>
      <c r="AK78" s="285"/>
      <c r="AL78" s="286"/>
      <c r="AM78" s="286"/>
      <c r="AN78" s="286"/>
      <c r="AO78" s="287"/>
      <c r="AU78" s="367">
        <f t="shared" si="10"/>
        <v>0</v>
      </c>
      <c r="AV78" s="368">
        <f t="shared" si="9"/>
        <v>0</v>
      </c>
      <c r="AW78" s="368">
        <f t="shared" si="13"/>
        <v>0</v>
      </c>
      <c r="AX78" s="368">
        <f t="shared" si="12"/>
        <v>0</v>
      </c>
      <c r="AY78" s="369">
        <f t="shared" si="14"/>
        <v>0</v>
      </c>
    </row>
    <row r="79" spans="1:51" s="112" customFormat="1" x14ac:dyDescent="0.2">
      <c r="A79" s="394" t="s">
        <v>6</v>
      </c>
      <c r="B79" s="394" t="s">
        <v>135</v>
      </c>
      <c r="C79" s="395">
        <v>420.85</v>
      </c>
      <c r="D79" s="394"/>
      <c r="E79" s="394"/>
      <c r="F79" s="394"/>
      <c r="G79" s="395">
        <f t="shared" si="5"/>
        <v>420.85</v>
      </c>
      <c r="H79" s="394" t="s">
        <v>419</v>
      </c>
      <c r="I79" s="394" t="s">
        <v>106</v>
      </c>
      <c r="J79" s="394" t="s">
        <v>218</v>
      </c>
      <c r="K79" s="394" t="s">
        <v>153</v>
      </c>
      <c r="L79" s="396"/>
      <c r="M79" s="397"/>
      <c r="N79" s="397"/>
      <c r="O79" s="397"/>
      <c r="P79" s="398"/>
      <c r="Q79" s="396"/>
      <c r="R79" s="397"/>
      <c r="S79" s="397"/>
      <c r="T79" s="397"/>
      <c r="U79" s="398"/>
      <c r="V79" s="395"/>
      <c r="W79" s="395"/>
      <c r="X79" s="395"/>
      <c r="Y79" s="395"/>
      <c r="Z79" s="395"/>
      <c r="AA79" s="396">
        <v>0</v>
      </c>
      <c r="AB79" s="397">
        <v>0</v>
      </c>
      <c r="AC79" s="397">
        <v>420.85</v>
      </c>
      <c r="AD79" s="397">
        <v>0</v>
      </c>
      <c r="AE79" s="398">
        <v>0</v>
      </c>
      <c r="AK79" s="399"/>
      <c r="AL79" s="400"/>
      <c r="AM79" s="400"/>
      <c r="AN79" s="400"/>
      <c r="AO79" s="401"/>
      <c r="AU79" s="396">
        <f t="shared" si="10"/>
        <v>0</v>
      </c>
      <c r="AV79" s="397">
        <f t="shared" si="9"/>
        <v>0</v>
      </c>
      <c r="AW79" s="397">
        <f t="shared" si="13"/>
        <v>420.85</v>
      </c>
      <c r="AX79" s="397">
        <f t="shared" si="12"/>
        <v>0</v>
      </c>
      <c r="AY79" s="398">
        <f t="shared" si="14"/>
        <v>0</v>
      </c>
    </row>
    <row r="80" spans="1:51" customFormat="1" x14ac:dyDescent="0.2">
      <c r="A80" s="12" t="s">
        <v>108</v>
      </c>
      <c r="B80" s="12" t="s">
        <v>135</v>
      </c>
      <c r="C80" s="14"/>
      <c r="D80" s="12"/>
      <c r="E80" s="12"/>
      <c r="F80" s="12"/>
      <c r="G80" s="14">
        <f t="shared" si="5"/>
        <v>0</v>
      </c>
      <c r="H80" s="12"/>
      <c r="I80" s="12" t="s">
        <v>109</v>
      </c>
      <c r="J80" s="12"/>
      <c r="K80" s="12"/>
      <c r="L80" s="367"/>
      <c r="M80" s="368"/>
      <c r="N80" s="368"/>
      <c r="O80" s="368"/>
      <c r="P80" s="369"/>
      <c r="Q80" s="367"/>
      <c r="R80" s="368"/>
      <c r="S80" s="368"/>
      <c r="T80" s="368"/>
      <c r="U80" s="369"/>
      <c r="V80" s="14"/>
      <c r="W80" s="14"/>
      <c r="X80" s="14"/>
      <c r="Y80" s="14"/>
      <c r="Z80" s="14"/>
      <c r="AA80" s="367"/>
      <c r="AB80" s="368"/>
      <c r="AC80" s="368"/>
      <c r="AD80" s="368"/>
      <c r="AE80" s="369"/>
      <c r="AK80" s="285"/>
      <c r="AL80" s="286"/>
      <c r="AM80" s="286"/>
      <c r="AN80" s="286"/>
      <c r="AO80" s="287"/>
      <c r="AU80" s="367">
        <f t="shared" si="10"/>
        <v>0</v>
      </c>
      <c r="AV80" s="368">
        <f t="shared" si="9"/>
        <v>0</v>
      </c>
      <c r="AW80" s="368">
        <f t="shared" si="13"/>
        <v>0</v>
      </c>
      <c r="AX80" s="368">
        <f t="shared" si="12"/>
        <v>0</v>
      </c>
      <c r="AY80" s="369">
        <f t="shared" si="14"/>
        <v>0</v>
      </c>
    </row>
    <row r="81" spans="1:51" s="112" customFormat="1" x14ac:dyDescent="0.2">
      <c r="A81" s="394" t="s">
        <v>53</v>
      </c>
      <c r="B81" s="394" t="s">
        <v>135</v>
      </c>
      <c r="C81" s="395">
        <v>0</v>
      </c>
      <c r="D81" s="394">
        <v>0</v>
      </c>
      <c r="E81" s="394" t="s">
        <v>62</v>
      </c>
      <c r="F81" s="394">
        <v>421.77</v>
      </c>
      <c r="G81" s="395">
        <f t="shared" si="5"/>
        <v>421.77</v>
      </c>
      <c r="H81" s="394" t="s">
        <v>413</v>
      </c>
      <c r="I81" s="394" t="s">
        <v>82</v>
      </c>
      <c r="J81" s="394" t="s">
        <v>252</v>
      </c>
      <c r="K81" s="394" t="s">
        <v>178</v>
      </c>
      <c r="L81" s="396">
        <v>74052</v>
      </c>
      <c r="M81" s="397">
        <v>99</v>
      </c>
      <c r="N81" s="397">
        <v>483.12</v>
      </c>
      <c r="O81" s="397">
        <v>369.18</v>
      </c>
      <c r="P81" s="398">
        <v>418.62</v>
      </c>
      <c r="Q81" s="396">
        <v>68816</v>
      </c>
      <c r="R81" s="397">
        <v>1075</v>
      </c>
      <c r="S81" s="397">
        <v>448.96</v>
      </c>
      <c r="T81" s="397">
        <v>343.08</v>
      </c>
      <c r="U81" s="398">
        <v>421.77</v>
      </c>
      <c r="V81" s="395">
        <v>0</v>
      </c>
      <c r="W81" s="395">
        <v>0</v>
      </c>
      <c r="X81" s="395"/>
      <c r="Y81" s="395"/>
      <c r="Z81" s="395">
        <v>421.77</v>
      </c>
      <c r="AA81" s="396"/>
      <c r="AB81" s="397"/>
      <c r="AC81" s="397"/>
      <c r="AD81" s="397"/>
      <c r="AE81" s="398"/>
      <c r="AK81" s="399"/>
      <c r="AL81" s="400"/>
      <c r="AM81" s="400"/>
      <c r="AN81" s="400"/>
      <c r="AO81" s="401"/>
      <c r="AU81" s="396">
        <f t="shared" si="10"/>
        <v>142868</v>
      </c>
      <c r="AV81" s="397">
        <f t="shared" si="9"/>
        <v>1174</v>
      </c>
      <c r="AW81" s="397">
        <f t="shared" si="13"/>
        <v>932.07999999999993</v>
      </c>
      <c r="AX81" s="397">
        <f t="shared" si="12"/>
        <v>369.18</v>
      </c>
      <c r="AY81" s="398">
        <f t="shared" si="14"/>
        <v>1262.1599999999999</v>
      </c>
    </row>
    <row r="82" spans="1:51" customFormat="1" x14ac:dyDescent="0.2">
      <c r="A82" s="12" t="s">
        <v>54</v>
      </c>
      <c r="B82" s="12" t="s">
        <v>135</v>
      </c>
      <c r="C82" s="14"/>
      <c r="D82" s="12"/>
      <c r="E82" s="12" t="s">
        <v>91</v>
      </c>
      <c r="F82" s="12"/>
      <c r="G82" s="14">
        <f t="shared" si="5"/>
        <v>0</v>
      </c>
      <c r="H82" s="12"/>
      <c r="I82" s="12" t="s">
        <v>82</v>
      </c>
      <c r="J82" s="12"/>
      <c r="K82" s="12"/>
      <c r="L82" s="367"/>
      <c r="M82" s="368"/>
      <c r="N82" s="368"/>
      <c r="O82" s="368"/>
      <c r="P82" s="369"/>
      <c r="Q82" s="367"/>
      <c r="R82" s="368"/>
      <c r="S82" s="368"/>
      <c r="T82" s="368"/>
      <c r="U82" s="369"/>
      <c r="V82" s="14"/>
      <c r="W82" s="14"/>
      <c r="X82" s="14"/>
      <c r="Y82" s="14"/>
      <c r="Z82" s="14"/>
      <c r="AA82" s="367"/>
      <c r="AB82" s="368"/>
      <c r="AC82" s="368"/>
      <c r="AD82" s="368"/>
      <c r="AE82" s="369"/>
      <c r="AK82" s="285"/>
      <c r="AL82" s="286"/>
      <c r="AM82" s="286"/>
      <c r="AN82" s="286"/>
      <c r="AO82" s="287"/>
      <c r="AU82" s="367">
        <f t="shared" si="10"/>
        <v>0</v>
      </c>
      <c r="AV82" s="368">
        <f t="shared" si="9"/>
        <v>0</v>
      </c>
      <c r="AW82" s="368">
        <f t="shared" si="13"/>
        <v>0</v>
      </c>
      <c r="AX82" s="368">
        <f t="shared" si="12"/>
        <v>0</v>
      </c>
      <c r="AY82" s="369">
        <f t="shared" si="14"/>
        <v>0</v>
      </c>
    </row>
    <row r="83" spans="1:51" s="308" customFormat="1" x14ac:dyDescent="0.2">
      <c r="A83" s="375" t="s">
        <v>127</v>
      </c>
      <c r="B83" s="375" t="s">
        <v>331</v>
      </c>
      <c r="C83" s="374">
        <v>150.30000000000001</v>
      </c>
      <c r="D83" s="375">
        <v>114.85</v>
      </c>
      <c r="E83" s="375" t="s">
        <v>149</v>
      </c>
      <c r="F83" s="375">
        <v>143.80000000000001</v>
      </c>
      <c r="G83" s="374">
        <f t="shared" si="5"/>
        <v>408.95</v>
      </c>
      <c r="H83" s="375" t="s">
        <v>401</v>
      </c>
      <c r="I83" s="375" t="s">
        <v>84</v>
      </c>
      <c r="J83" s="375" t="s">
        <v>274</v>
      </c>
      <c r="K83" s="375" t="s">
        <v>145</v>
      </c>
      <c r="L83" s="371">
        <v>52360</v>
      </c>
      <c r="M83" s="372">
        <v>858</v>
      </c>
      <c r="N83" s="372">
        <v>375.76</v>
      </c>
      <c r="O83" s="372">
        <v>287.14</v>
      </c>
      <c r="P83" s="373">
        <v>141.12</v>
      </c>
      <c r="Q83" s="371">
        <v>98736</v>
      </c>
      <c r="R83" s="372">
        <v>1593</v>
      </c>
      <c r="S83" s="372">
        <v>708.58</v>
      </c>
      <c r="T83" s="372">
        <v>541.46</v>
      </c>
      <c r="U83" s="373">
        <v>143.80000000000001</v>
      </c>
      <c r="V83" s="374"/>
      <c r="W83" s="374"/>
      <c r="X83" s="374"/>
      <c r="Y83" s="374"/>
      <c r="Z83" s="374"/>
      <c r="AA83" s="371">
        <v>20944</v>
      </c>
      <c r="AB83" s="372">
        <v>355</v>
      </c>
      <c r="AC83" s="372">
        <v>150.30000000000001</v>
      </c>
      <c r="AD83" s="372">
        <v>114.85</v>
      </c>
      <c r="AE83" s="373">
        <v>143.80000000000001</v>
      </c>
      <c r="AK83" s="310"/>
      <c r="AL83" s="311"/>
      <c r="AM83" s="311"/>
      <c r="AN83" s="311"/>
      <c r="AO83" s="312"/>
      <c r="AU83" s="371">
        <f t="shared" si="10"/>
        <v>172040</v>
      </c>
      <c r="AV83" s="372">
        <f t="shared" si="9"/>
        <v>2806</v>
      </c>
      <c r="AW83" s="372">
        <f t="shared" si="13"/>
        <v>1234.6400000000001</v>
      </c>
      <c r="AX83" s="372">
        <f t="shared" si="12"/>
        <v>401.99</v>
      </c>
      <c r="AY83" s="373">
        <f t="shared" si="14"/>
        <v>428.72</v>
      </c>
    </row>
    <row r="84" spans="1:51" s="390" customFormat="1" x14ac:dyDescent="0.2">
      <c r="A84" s="385" t="s">
        <v>55</v>
      </c>
      <c r="B84" s="385" t="s">
        <v>331</v>
      </c>
      <c r="C84" s="386">
        <v>141.52000000000001</v>
      </c>
      <c r="D84" s="385">
        <v>108.14</v>
      </c>
      <c r="E84" s="385" t="s">
        <v>104</v>
      </c>
      <c r="F84" s="385">
        <v>281.82</v>
      </c>
      <c r="G84" s="386">
        <f t="shared" si="5"/>
        <v>531.48</v>
      </c>
      <c r="H84" s="385" t="s">
        <v>407</v>
      </c>
      <c r="I84" s="385" t="s">
        <v>84</v>
      </c>
      <c r="J84" s="385" t="s">
        <v>236</v>
      </c>
      <c r="K84" s="385" t="s">
        <v>154</v>
      </c>
      <c r="L84" s="387">
        <v>28424</v>
      </c>
      <c r="M84" s="388">
        <v>458</v>
      </c>
      <c r="N84" s="388">
        <v>185.44</v>
      </c>
      <c r="O84" s="388">
        <v>141.71</v>
      </c>
      <c r="P84" s="389">
        <v>278.89</v>
      </c>
      <c r="Q84" s="387">
        <v>26928</v>
      </c>
      <c r="R84" s="388">
        <v>434</v>
      </c>
      <c r="S84" s="388">
        <v>175.68</v>
      </c>
      <c r="T84" s="388">
        <v>134.25</v>
      </c>
      <c r="U84" s="389">
        <v>281.82</v>
      </c>
      <c r="V84" s="386">
        <v>23936</v>
      </c>
      <c r="W84" s="386">
        <v>413</v>
      </c>
      <c r="X84" s="386">
        <v>156.16</v>
      </c>
      <c r="Y84" s="386">
        <v>119.33</v>
      </c>
      <c r="Z84" s="386">
        <v>281.82</v>
      </c>
      <c r="AA84" s="387">
        <v>21692</v>
      </c>
      <c r="AB84" s="388">
        <v>350</v>
      </c>
      <c r="AC84" s="388">
        <v>141.52000000000001</v>
      </c>
      <c r="AD84" s="388">
        <v>108.14</v>
      </c>
      <c r="AE84" s="389">
        <v>281.82</v>
      </c>
      <c r="AK84" s="391"/>
      <c r="AL84" s="392"/>
      <c r="AM84" s="392"/>
      <c r="AN84" s="392"/>
      <c r="AO84" s="393"/>
      <c r="AU84" s="387">
        <f t="shared" si="10"/>
        <v>100980</v>
      </c>
      <c r="AV84" s="388">
        <f t="shared" si="9"/>
        <v>1655</v>
      </c>
      <c r="AW84" s="388">
        <f t="shared" si="13"/>
        <v>658.8</v>
      </c>
      <c r="AX84" s="388">
        <f t="shared" si="12"/>
        <v>369.18</v>
      </c>
      <c r="AY84" s="389">
        <f t="shared" si="14"/>
        <v>1124.3499999999999</v>
      </c>
    </row>
    <row r="85" spans="1:51" s="390" customFormat="1" x14ac:dyDescent="0.2">
      <c r="A85" s="385" t="s">
        <v>57</v>
      </c>
      <c r="B85" s="385" t="s">
        <v>331</v>
      </c>
      <c r="C85" s="386">
        <v>307.44</v>
      </c>
      <c r="D85" s="385">
        <v>234.93</v>
      </c>
      <c r="E85" s="385"/>
      <c r="F85" s="385">
        <v>421.77</v>
      </c>
      <c r="G85" s="386">
        <f t="shared" si="5"/>
        <v>964.14</v>
      </c>
      <c r="H85" s="385" t="s">
        <v>406</v>
      </c>
      <c r="I85" s="385" t="s">
        <v>84</v>
      </c>
      <c r="J85" s="385" t="s">
        <v>237</v>
      </c>
      <c r="K85" s="385" t="s">
        <v>155</v>
      </c>
      <c r="L85" s="387">
        <v>47872</v>
      </c>
      <c r="M85" s="388">
        <v>760</v>
      </c>
      <c r="N85" s="388">
        <v>312.32</v>
      </c>
      <c r="O85" s="388">
        <v>238.66</v>
      </c>
      <c r="P85" s="389">
        <v>417.39</v>
      </c>
      <c r="Q85" s="387">
        <v>115192</v>
      </c>
      <c r="R85" s="388">
        <v>1888</v>
      </c>
      <c r="S85" s="388">
        <v>751.52</v>
      </c>
      <c r="T85" s="388">
        <v>574.28</v>
      </c>
      <c r="U85" s="389">
        <v>421.77</v>
      </c>
      <c r="V85" s="386">
        <v>93500</v>
      </c>
      <c r="W85" s="386">
        <v>1612</v>
      </c>
      <c r="X85" s="386">
        <v>610</v>
      </c>
      <c r="Y85" s="386">
        <v>466.14</v>
      </c>
      <c r="Z85" s="386">
        <v>421.77</v>
      </c>
      <c r="AA85" s="387">
        <v>47124</v>
      </c>
      <c r="AB85" s="388">
        <v>760</v>
      </c>
      <c r="AC85" s="388">
        <v>307.44</v>
      </c>
      <c r="AD85" s="388">
        <v>234.93</v>
      </c>
      <c r="AE85" s="389">
        <v>421.77</v>
      </c>
      <c r="AK85" s="391"/>
      <c r="AL85" s="392"/>
      <c r="AM85" s="392"/>
      <c r="AN85" s="392"/>
      <c r="AO85" s="393"/>
      <c r="AU85" s="387">
        <f t="shared" si="10"/>
        <v>303688</v>
      </c>
      <c r="AV85" s="388">
        <f t="shared" si="9"/>
        <v>5020</v>
      </c>
      <c r="AW85" s="388">
        <f t="shared" si="13"/>
        <v>1981.28</v>
      </c>
      <c r="AX85" s="388">
        <f t="shared" si="12"/>
        <v>939.73</v>
      </c>
      <c r="AY85" s="389">
        <f t="shared" si="14"/>
        <v>1682.6999999999998</v>
      </c>
    </row>
    <row r="86" spans="1:51" s="308" customFormat="1" x14ac:dyDescent="0.2">
      <c r="A86" s="375" t="s">
        <v>58</v>
      </c>
      <c r="B86" s="375" t="s">
        <v>331</v>
      </c>
      <c r="C86" s="374">
        <v>185.44</v>
      </c>
      <c r="D86" s="375">
        <v>141.71</v>
      </c>
      <c r="E86" s="375" t="s">
        <v>104</v>
      </c>
      <c r="F86" s="375">
        <v>281.82</v>
      </c>
      <c r="G86" s="374">
        <f t="shared" si="5"/>
        <v>608.97</v>
      </c>
      <c r="H86" s="375" t="s">
        <v>402</v>
      </c>
      <c r="I86" s="375" t="s">
        <v>85</v>
      </c>
      <c r="J86" s="375" t="s">
        <v>226</v>
      </c>
      <c r="K86" s="375" t="s">
        <v>203</v>
      </c>
      <c r="L86" s="371">
        <v>21692</v>
      </c>
      <c r="M86" s="372">
        <v>368</v>
      </c>
      <c r="N86" s="372">
        <v>141.55000000000001</v>
      </c>
      <c r="O86" s="372">
        <v>108.14</v>
      </c>
      <c r="P86" s="373">
        <v>277.02</v>
      </c>
      <c r="Q86" s="371">
        <v>22440</v>
      </c>
      <c r="R86" s="372">
        <v>356</v>
      </c>
      <c r="S86" s="372">
        <v>146.4</v>
      </c>
      <c r="T86" s="372">
        <v>111.87</v>
      </c>
      <c r="U86" s="373">
        <v>281.82</v>
      </c>
      <c r="V86" s="374"/>
      <c r="W86" s="374"/>
      <c r="X86" s="374"/>
      <c r="Y86" s="374"/>
      <c r="Z86" s="374"/>
      <c r="AA86" s="371">
        <v>28424</v>
      </c>
      <c r="AB86" s="372">
        <v>482</v>
      </c>
      <c r="AC86" s="372">
        <v>185.44</v>
      </c>
      <c r="AD86" s="372">
        <v>141.71</v>
      </c>
      <c r="AE86" s="373">
        <v>281.82</v>
      </c>
      <c r="AK86" s="310"/>
      <c r="AL86" s="311"/>
      <c r="AM86" s="311"/>
      <c r="AN86" s="311"/>
      <c r="AO86" s="312"/>
      <c r="AU86" s="371">
        <f t="shared" si="10"/>
        <v>72556</v>
      </c>
      <c r="AV86" s="372">
        <f t="shared" si="9"/>
        <v>1206</v>
      </c>
      <c r="AW86" s="372">
        <f t="shared" si="13"/>
        <v>473.39000000000004</v>
      </c>
      <c r="AX86" s="372">
        <f t="shared" si="12"/>
        <v>249.85000000000002</v>
      </c>
      <c r="AY86" s="373">
        <f t="shared" si="14"/>
        <v>840.65999999999985</v>
      </c>
    </row>
    <row r="87" spans="1:51" s="390" customFormat="1" x14ac:dyDescent="0.2">
      <c r="A87" s="385" t="s">
        <v>59</v>
      </c>
      <c r="B87" s="385" t="s">
        <v>331</v>
      </c>
      <c r="C87" s="386">
        <v>165.92</v>
      </c>
      <c r="D87" s="385">
        <v>126.79</v>
      </c>
      <c r="E87" s="385" t="s">
        <v>89</v>
      </c>
      <c r="F87" s="385">
        <v>281.82</v>
      </c>
      <c r="G87" s="386">
        <f t="shared" si="5"/>
        <v>574.53</v>
      </c>
      <c r="H87" s="385" t="s">
        <v>409</v>
      </c>
      <c r="I87" s="385" t="s">
        <v>86</v>
      </c>
      <c r="J87" s="385" t="s">
        <v>225</v>
      </c>
      <c r="K87" s="385" t="s">
        <v>156</v>
      </c>
      <c r="L87" s="387">
        <v>15708</v>
      </c>
      <c r="M87" s="388">
        <v>266</v>
      </c>
      <c r="N87" s="388">
        <v>102.48</v>
      </c>
      <c r="O87" s="388">
        <v>78.31</v>
      </c>
      <c r="P87" s="389">
        <v>278.54000000000002</v>
      </c>
      <c r="Q87" s="387">
        <v>21682</v>
      </c>
      <c r="R87" s="388">
        <v>350</v>
      </c>
      <c r="S87" s="388">
        <v>141.52000000000001</v>
      </c>
      <c r="T87" s="388">
        <v>108.14</v>
      </c>
      <c r="U87" s="389">
        <v>281.82</v>
      </c>
      <c r="V87" s="386">
        <v>27676</v>
      </c>
      <c r="W87" s="386">
        <v>446</v>
      </c>
      <c r="X87" s="386">
        <v>180.56</v>
      </c>
      <c r="Y87" s="386">
        <v>137.97999999999999</v>
      </c>
      <c r="Z87" s="386">
        <v>281.82</v>
      </c>
      <c r="AA87" s="387">
        <v>25432</v>
      </c>
      <c r="AB87" s="388">
        <v>404</v>
      </c>
      <c r="AC87" s="388">
        <v>165.92</v>
      </c>
      <c r="AD87" s="388">
        <v>126.79</v>
      </c>
      <c r="AE87" s="389">
        <v>281.82</v>
      </c>
      <c r="AK87" s="391"/>
      <c r="AL87" s="392"/>
      <c r="AM87" s="392"/>
      <c r="AN87" s="392"/>
      <c r="AO87" s="393"/>
      <c r="AU87" s="387">
        <f t="shared" si="10"/>
        <v>90498</v>
      </c>
      <c r="AV87" s="388">
        <f t="shared" si="9"/>
        <v>1466</v>
      </c>
      <c r="AW87" s="388">
        <f t="shared" si="13"/>
        <v>590.48</v>
      </c>
      <c r="AX87" s="388">
        <f t="shared" si="12"/>
        <v>343.08</v>
      </c>
      <c r="AY87" s="389">
        <f>P87+U87+Z87+AE87+AJ87+AO87+AT87</f>
        <v>1124</v>
      </c>
    </row>
    <row r="88" spans="1:51" s="308" customFormat="1" x14ac:dyDescent="0.2">
      <c r="A88" s="375" t="s">
        <v>60</v>
      </c>
      <c r="B88" s="375" t="s">
        <v>151</v>
      </c>
      <c r="C88" s="374">
        <v>136.04</v>
      </c>
      <c r="D88" s="375"/>
      <c r="E88" s="375" t="s">
        <v>273</v>
      </c>
      <c r="F88" s="375"/>
      <c r="G88" s="374">
        <f t="shared" si="5"/>
        <v>136.04</v>
      </c>
      <c r="H88" s="375" t="s">
        <v>404</v>
      </c>
      <c r="I88" s="375" t="s">
        <v>87</v>
      </c>
      <c r="J88" s="375" t="s">
        <v>272</v>
      </c>
      <c r="K88" s="375" t="s">
        <v>146</v>
      </c>
      <c r="L88" s="371"/>
      <c r="M88" s="372"/>
      <c r="N88" s="372"/>
      <c r="O88" s="372"/>
      <c r="P88" s="373"/>
      <c r="Q88" s="371">
        <v>0</v>
      </c>
      <c r="R88" s="372">
        <v>0</v>
      </c>
      <c r="S88" s="372">
        <v>136.04</v>
      </c>
      <c r="T88" s="372"/>
      <c r="U88" s="373"/>
      <c r="V88" s="374"/>
      <c r="W88" s="374"/>
      <c r="X88" s="374"/>
      <c r="Y88" s="374"/>
      <c r="Z88" s="374"/>
      <c r="AA88" s="371">
        <v>0</v>
      </c>
      <c r="AB88" s="372">
        <v>0</v>
      </c>
      <c r="AC88" s="372">
        <v>136.04</v>
      </c>
      <c r="AD88" s="372"/>
      <c r="AE88" s="373"/>
      <c r="AK88" s="310"/>
      <c r="AL88" s="311"/>
      <c r="AM88" s="311"/>
      <c r="AN88" s="311"/>
      <c r="AO88" s="312"/>
      <c r="AU88" s="371">
        <f t="shared" si="10"/>
        <v>0</v>
      </c>
      <c r="AV88" s="372">
        <f t="shared" si="9"/>
        <v>0</v>
      </c>
      <c r="AW88" s="372">
        <f t="shared" si="13"/>
        <v>272.08</v>
      </c>
      <c r="AX88" s="372">
        <f t="shared" si="12"/>
        <v>0</v>
      </c>
      <c r="AY88" s="373">
        <f t="shared" ref="AY88:AY89" si="15">P88+U88+Z88+AE88+AJ88+AO88+AT88</f>
        <v>0</v>
      </c>
    </row>
    <row r="89" spans="1:51" s="308" customFormat="1" ht="13.5" thickBot="1" x14ac:dyDescent="0.25">
      <c r="A89" s="375" t="s">
        <v>61</v>
      </c>
      <c r="B89" s="375" t="s">
        <v>137</v>
      </c>
      <c r="C89" s="374">
        <v>97.6</v>
      </c>
      <c r="D89" s="375">
        <v>78.319999999999993</v>
      </c>
      <c r="E89" s="375" t="s">
        <v>90</v>
      </c>
      <c r="F89" s="375">
        <v>143.80000000000001</v>
      </c>
      <c r="G89" s="374">
        <f t="shared" si="5"/>
        <v>319.72000000000003</v>
      </c>
      <c r="H89" s="375" t="s">
        <v>403</v>
      </c>
      <c r="I89" s="375" t="s">
        <v>87</v>
      </c>
      <c r="J89" s="375" t="s">
        <v>272</v>
      </c>
      <c r="K89" s="375" t="s">
        <v>145</v>
      </c>
      <c r="L89" s="376"/>
      <c r="M89" s="377"/>
      <c r="N89" s="377"/>
      <c r="O89" s="377"/>
      <c r="P89" s="378"/>
      <c r="Q89" s="376">
        <v>15708</v>
      </c>
      <c r="R89" s="377">
        <v>253</v>
      </c>
      <c r="S89" s="377">
        <v>102.48</v>
      </c>
      <c r="T89" s="377">
        <v>82.24</v>
      </c>
      <c r="U89" s="378">
        <v>143.80000000000001</v>
      </c>
      <c r="V89" s="374"/>
      <c r="W89" s="374"/>
      <c r="X89" s="374"/>
      <c r="Y89" s="374"/>
      <c r="Z89" s="374"/>
      <c r="AA89" s="376">
        <v>14960</v>
      </c>
      <c r="AB89" s="377">
        <v>245</v>
      </c>
      <c r="AC89" s="377">
        <v>97.6</v>
      </c>
      <c r="AD89" s="377">
        <v>78.319999999999993</v>
      </c>
      <c r="AE89" s="378">
        <v>143.80000000000001</v>
      </c>
      <c r="AK89" s="379"/>
      <c r="AL89" s="380"/>
      <c r="AM89" s="380"/>
      <c r="AN89" s="380"/>
      <c r="AO89" s="381"/>
      <c r="AU89" s="376">
        <f t="shared" si="10"/>
        <v>30668</v>
      </c>
      <c r="AV89" s="377">
        <f t="shared" si="9"/>
        <v>498</v>
      </c>
      <c r="AW89" s="377">
        <f t="shared" si="13"/>
        <v>200.07999999999998</v>
      </c>
      <c r="AX89" s="377">
        <f t="shared" si="12"/>
        <v>78.319999999999993</v>
      </c>
      <c r="AY89" s="378">
        <f t="shared" si="15"/>
        <v>287.60000000000002</v>
      </c>
    </row>
    <row r="90" spans="1:51" s="334" customFormat="1" ht="16.5" thickBot="1" x14ac:dyDescent="0.3">
      <c r="A90" s="337"/>
      <c r="B90" s="338" t="s">
        <v>94</v>
      </c>
      <c r="C90" s="339">
        <f>SUM(C8:C89)</f>
        <v>30075.779999999984</v>
      </c>
      <c r="D90" s="339">
        <f>SUM(D8:D89)</f>
        <v>18316.429999999997</v>
      </c>
      <c r="E90" s="340"/>
      <c r="F90" s="339">
        <f>SUM(F8:F89)</f>
        <v>16138.239999999998</v>
      </c>
      <c r="G90" s="341">
        <f>SUM(G8:G89)</f>
        <v>64530.450000000012</v>
      </c>
      <c r="H90" s="338"/>
      <c r="I90" s="342" t="s">
        <v>110</v>
      </c>
      <c r="J90" s="342"/>
      <c r="K90" s="342"/>
      <c r="L90" s="343">
        <f t="shared" ref="L90:U90" si="16">SUM(L8:L89)</f>
        <v>6072264</v>
      </c>
      <c r="M90" s="343">
        <f t="shared" si="16"/>
        <v>55761</v>
      </c>
      <c r="N90" s="343">
        <f t="shared" si="16"/>
        <v>43499.670000000006</v>
      </c>
      <c r="O90" s="343">
        <f t="shared" si="16"/>
        <v>27995.090000000004</v>
      </c>
      <c r="P90" s="343">
        <f t="shared" si="16"/>
        <v>15471.370000000003</v>
      </c>
      <c r="Q90" s="343">
        <f t="shared" si="16"/>
        <v>6014930.0800000001</v>
      </c>
      <c r="R90" s="343">
        <f t="shared" si="16"/>
        <v>96611</v>
      </c>
      <c r="S90" s="344">
        <f t="shared" si="16"/>
        <v>43797.449999999975</v>
      </c>
      <c r="T90" s="343">
        <f t="shared" si="16"/>
        <v>28037.489999999998</v>
      </c>
      <c r="U90" s="345">
        <f t="shared" si="16"/>
        <v>13454.71</v>
      </c>
      <c r="V90" s="346"/>
      <c r="W90" s="347"/>
      <c r="X90" s="348">
        <f>SUM(X8:X89)</f>
        <v>30732.479999999992</v>
      </c>
      <c r="Y90" s="348">
        <f>SUM(Y8:Y89)</f>
        <v>18247.079999999998</v>
      </c>
      <c r="Z90" s="349">
        <f>SUM(Z8:Z89)</f>
        <v>17640.28</v>
      </c>
      <c r="AA90" s="382"/>
      <c r="AB90" s="383"/>
      <c r="AC90" s="383">
        <f>SUM(AC8:AC89)</f>
        <v>28916.109999999986</v>
      </c>
      <c r="AD90" s="383">
        <f>SUM(AD8:AD89)</f>
        <v>17212.709999999995</v>
      </c>
      <c r="AE90" s="384">
        <f>SUM(AE8:AE89)</f>
        <v>15285.629999999997</v>
      </c>
      <c r="AF90" s="350"/>
      <c r="AG90" s="348"/>
      <c r="AH90" s="348">
        <f>SUM(AH8:AH89)</f>
        <v>0</v>
      </c>
      <c r="AI90" s="348">
        <f>SUM(AI8:AI89)</f>
        <v>0</v>
      </c>
      <c r="AJ90" s="348">
        <f>SUM(AJ8:AJ89)</f>
        <v>0</v>
      </c>
      <c r="AK90" s="351"/>
      <c r="AL90" s="351">
        <f>SUM(AL8:AL89)</f>
        <v>0</v>
      </c>
      <c r="AM90" s="351">
        <f>SUM(AM8:AM89)</f>
        <v>0</v>
      </c>
      <c r="AN90" s="351"/>
      <c r="AO90" s="351">
        <v>0</v>
      </c>
      <c r="AP90" s="350"/>
      <c r="AQ90" s="348"/>
      <c r="AR90" s="348">
        <f t="shared" ref="AR90:AY90" si="17">SUM(AR8:AR89)</f>
        <v>0</v>
      </c>
      <c r="AS90" s="348">
        <f t="shared" si="17"/>
        <v>0</v>
      </c>
      <c r="AT90" s="348">
        <f t="shared" si="17"/>
        <v>0</v>
      </c>
      <c r="AU90" s="370" t="e">
        <f t="shared" si="17"/>
        <v>#VALUE!</v>
      </c>
      <c r="AV90" s="352">
        <f t="shared" si="17"/>
        <v>271151</v>
      </c>
      <c r="AW90" s="353">
        <f t="shared" si="17"/>
        <v>141744.61999999994</v>
      </c>
      <c r="AX90" s="353">
        <f t="shared" si="17"/>
        <v>66630.8</v>
      </c>
      <c r="AY90" s="353">
        <f t="shared" si="17"/>
        <v>59317.489999999983</v>
      </c>
    </row>
    <row r="91" spans="1:51" s="335" customFormat="1" x14ac:dyDescent="0.2">
      <c r="A91" s="334"/>
      <c r="B91" s="334"/>
      <c r="E91" s="354"/>
      <c r="G91" s="355">
        <f>-G106</f>
        <v>-4187.3600000000006</v>
      </c>
      <c r="H91" s="334"/>
      <c r="I91" s="334"/>
      <c r="J91" s="334"/>
      <c r="K91" s="334"/>
      <c r="L91" s="356"/>
      <c r="M91" s="356"/>
      <c r="N91" s="357"/>
      <c r="O91" s="357"/>
      <c r="P91" s="357"/>
      <c r="Q91" s="358"/>
      <c r="R91" s="359"/>
      <c r="S91" s="360">
        <f>S90+T90+U90</f>
        <v>85289.649999999965</v>
      </c>
      <c r="T91" s="334"/>
      <c r="U91" s="334"/>
      <c r="V91" s="359"/>
      <c r="W91" s="359"/>
      <c r="Y91" s="334"/>
      <c r="AA91" s="361"/>
      <c r="AB91" s="356"/>
      <c r="AC91" s="334"/>
      <c r="AD91" s="334"/>
      <c r="AE91" s="334"/>
      <c r="AH91" s="334"/>
      <c r="AI91" s="334"/>
      <c r="AJ91" s="362"/>
      <c r="AM91" s="334"/>
      <c r="AN91" s="334"/>
      <c r="AO91" s="334"/>
      <c r="AP91" s="334"/>
      <c r="AQ91" s="334"/>
      <c r="AR91" s="334"/>
      <c r="AS91" s="334"/>
      <c r="AT91" s="334"/>
      <c r="AU91" s="334"/>
      <c r="AV91" s="334"/>
    </row>
    <row r="92" spans="1:51" s="335" customFormat="1" x14ac:dyDescent="0.2">
      <c r="A92" s="334"/>
      <c r="B92" s="334"/>
      <c r="E92" s="354"/>
      <c r="F92" s="336"/>
      <c r="G92" s="336">
        <f>-G110</f>
        <v>-2593.0199999999995</v>
      </c>
      <c r="H92" s="334"/>
      <c r="I92" s="334"/>
      <c r="J92" s="334"/>
      <c r="K92" s="334"/>
      <c r="L92" s="356"/>
      <c r="M92" s="356"/>
      <c r="N92" s="357"/>
      <c r="O92" s="357"/>
      <c r="P92" s="357"/>
      <c r="Q92" s="358"/>
      <c r="R92" s="359"/>
      <c r="S92" s="334"/>
      <c r="T92" s="334"/>
      <c r="U92" s="334"/>
      <c r="V92" s="359"/>
      <c r="W92" s="359"/>
      <c r="Y92" s="334"/>
      <c r="AA92" s="361"/>
      <c r="AB92" s="356"/>
      <c r="AC92" s="334"/>
      <c r="AD92" s="334"/>
      <c r="AE92" s="334"/>
      <c r="AH92" s="334"/>
      <c r="AI92" s="334"/>
      <c r="AJ92" s="362"/>
      <c r="AM92" s="334"/>
      <c r="AN92" s="334"/>
      <c r="AO92" s="334"/>
      <c r="AP92" s="334"/>
      <c r="AQ92" s="334"/>
      <c r="AR92" s="334"/>
      <c r="AS92" s="334"/>
      <c r="AT92" s="334"/>
      <c r="AU92" s="334"/>
      <c r="AV92" s="334"/>
    </row>
    <row r="93" spans="1:51" s="334" customFormat="1" x14ac:dyDescent="0.2">
      <c r="A93" s="335" t="s">
        <v>229</v>
      </c>
      <c r="B93" s="334" t="s">
        <v>135</v>
      </c>
      <c r="C93" s="363"/>
      <c r="D93" s="335"/>
      <c r="E93" s="354"/>
      <c r="F93" s="336"/>
      <c r="G93" s="363"/>
      <c r="L93" s="356"/>
      <c r="M93" s="356"/>
      <c r="N93" s="357"/>
      <c r="O93" s="357"/>
      <c r="P93" s="357"/>
      <c r="Q93" s="358"/>
      <c r="R93" s="359"/>
      <c r="V93" s="359"/>
      <c r="W93" s="359"/>
      <c r="X93" s="335"/>
      <c r="Z93" s="335"/>
      <c r="AA93" s="361"/>
      <c r="AB93" s="356"/>
      <c r="AF93" s="335"/>
      <c r="AG93" s="335"/>
      <c r="AK93" s="335"/>
      <c r="AL93" s="335"/>
      <c r="AW93" s="335"/>
      <c r="AX93" s="335"/>
      <c r="AY93" s="335"/>
    </row>
    <row r="94" spans="1:51" x14ac:dyDescent="0.2">
      <c r="A94" s="35" t="s">
        <v>230</v>
      </c>
      <c r="B94" t="s">
        <v>137</v>
      </c>
      <c r="F94" s="7"/>
      <c r="G94" s="27">
        <f>SUM(G90:G93)</f>
        <v>57750.070000000014</v>
      </c>
      <c r="H94" s="158"/>
      <c r="AB94" s="14"/>
      <c r="AJ94" s="28"/>
    </row>
    <row r="95" spans="1:51" x14ac:dyDescent="0.2">
      <c r="A95" s="35" t="s">
        <v>231</v>
      </c>
      <c r="B95" t="s">
        <v>150</v>
      </c>
      <c r="F95" s="7"/>
      <c r="G95" s="27"/>
    </row>
    <row r="96" spans="1:51" x14ac:dyDescent="0.2">
      <c r="A96" s="35" t="s">
        <v>232</v>
      </c>
      <c r="B96" t="s">
        <v>228</v>
      </c>
      <c r="G96" s="27"/>
    </row>
    <row r="97" spans="1:8" x14ac:dyDescent="0.2">
      <c r="A97" s="35" t="s">
        <v>233</v>
      </c>
      <c r="B97" t="s">
        <v>331</v>
      </c>
      <c r="G97" s="27"/>
    </row>
    <row r="98" spans="1:8" x14ac:dyDescent="0.2">
      <c r="A98" s="35" t="s">
        <v>234</v>
      </c>
      <c r="B98" t="s">
        <v>149</v>
      </c>
      <c r="G98" s="27"/>
    </row>
    <row r="99" spans="1:8" x14ac:dyDescent="0.2">
      <c r="A99" s="35" t="s">
        <v>235</v>
      </c>
      <c r="B99" t="s">
        <v>152</v>
      </c>
      <c r="G99" s="27"/>
    </row>
    <row r="103" spans="1:8" x14ac:dyDescent="0.2">
      <c r="B103" s="334" t="s">
        <v>135</v>
      </c>
      <c r="C103" s="5">
        <f>C18+C19</f>
        <v>1058.96</v>
      </c>
      <c r="D103" s="5">
        <f>D18+D19</f>
        <v>809.22</v>
      </c>
      <c r="E103" s="12" t="s">
        <v>150</v>
      </c>
      <c r="F103" s="5">
        <f>F18+F19</f>
        <v>845.5</v>
      </c>
      <c r="G103" s="26">
        <f>C103+D103+F103</f>
        <v>2713.6800000000003</v>
      </c>
    </row>
    <row r="104" spans="1:8" x14ac:dyDescent="0.2">
      <c r="B104" s="385" t="s">
        <v>135</v>
      </c>
      <c r="C104" s="5">
        <f>C83+C86</f>
        <v>335.74</v>
      </c>
      <c r="D104" s="5">
        <f>D83+D86</f>
        <v>256.56</v>
      </c>
      <c r="E104" s="375" t="s">
        <v>149</v>
      </c>
      <c r="F104" s="5">
        <f>F83+F86</f>
        <v>425.62</v>
      </c>
      <c r="G104" s="26">
        <f>C104+D104+F104</f>
        <v>1017.92</v>
      </c>
    </row>
    <row r="105" spans="1:8" x14ac:dyDescent="0.2">
      <c r="B105" s="375" t="s">
        <v>151</v>
      </c>
      <c r="C105" s="5">
        <f>C88+C89</f>
        <v>233.64</v>
      </c>
      <c r="D105" s="5">
        <f>D89</f>
        <v>78.319999999999993</v>
      </c>
      <c r="E105" s="375" t="s">
        <v>152</v>
      </c>
      <c r="F105" s="5">
        <f>F89</f>
        <v>143.80000000000001</v>
      </c>
      <c r="G105" s="26">
        <f>C105+D105+F105</f>
        <v>455.76</v>
      </c>
    </row>
    <row r="106" spans="1:8" ht="13.5" thickBot="1" x14ac:dyDescent="0.25">
      <c r="C106" s="74">
        <f>SUM(C103:C105)</f>
        <v>1628.3400000000001</v>
      </c>
      <c r="D106" s="74">
        <f>SUM(D103:D105)</f>
        <v>1144.0999999999999</v>
      </c>
      <c r="E106" s="89"/>
      <c r="F106" s="74">
        <f>SUM(F103:F105)</f>
        <v>1414.9199999999998</v>
      </c>
      <c r="G106" s="136">
        <f>SUM(G103:G105)</f>
        <v>4187.3600000000006</v>
      </c>
      <c r="H106" s="4" t="s">
        <v>405</v>
      </c>
    </row>
    <row r="107" spans="1:8" ht="13.5" thickTop="1" x14ac:dyDescent="0.2"/>
    <row r="108" spans="1:8" x14ac:dyDescent="0.2">
      <c r="B108" s="385" t="s">
        <v>135</v>
      </c>
      <c r="C108" s="5">
        <f>C63</f>
        <v>136.63999999999999</v>
      </c>
      <c r="D108" s="5">
        <f>D63</f>
        <v>104.41</v>
      </c>
      <c r="E108" s="12" t="s">
        <v>150</v>
      </c>
      <c r="F108" s="5">
        <f>F63</f>
        <v>281.82</v>
      </c>
      <c r="G108" s="26">
        <f>C108+D108+F108</f>
        <v>522.87</v>
      </c>
    </row>
    <row r="109" spans="1:8" x14ac:dyDescent="0.2">
      <c r="B109" s="385" t="s">
        <v>331</v>
      </c>
      <c r="C109" s="5">
        <f>C84+C85+C87</f>
        <v>614.88</v>
      </c>
      <c r="D109" s="5">
        <f>D84+D85+D87</f>
        <v>469.86</v>
      </c>
      <c r="E109" s="385" t="s">
        <v>149</v>
      </c>
      <c r="F109" s="5">
        <f>F84+F85+F87</f>
        <v>985.40999999999985</v>
      </c>
      <c r="G109" s="26">
        <f t="shared" ref="G109:G110" si="18">C109+D109+F109</f>
        <v>2070.1499999999996</v>
      </c>
    </row>
    <row r="110" spans="1:8" ht="13.5" thickBot="1" x14ac:dyDescent="0.25">
      <c r="C110" s="74">
        <f>SUM(C108:C109)</f>
        <v>751.52</v>
      </c>
      <c r="D110" s="74">
        <f>SUM(D108:D109)</f>
        <v>574.27</v>
      </c>
      <c r="E110" s="89"/>
      <c r="F110" s="74">
        <f>SUM(F108:F109)</f>
        <v>1267.2299999999998</v>
      </c>
      <c r="G110" s="136">
        <f t="shared" si="18"/>
        <v>2593.0199999999995</v>
      </c>
      <c r="H110" s="4" t="s">
        <v>425</v>
      </c>
    </row>
    <row r="111" spans="1:8" ht="13.5" thickTop="1" x14ac:dyDescent="0.2"/>
    <row r="113" spans="2:8" ht="13.5" thickBot="1" x14ac:dyDescent="0.25">
      <c r="B113" s="394" t="s">
        <v>135</v>
      </c>
      <c r="C113" s="74">
        <f>C11+C13+C22+C23+C24+C25+C26+C27+C28+C29+C30+C31+C32+C33+C34+C35+C36+C48+C50+C51+C53+C54+C55+C56+C57+C60+C61+C62+C64+C65+C66+C67+C68+C69+C70+C71+C72+C73+C74+C75+C76+C77+C79+C81</f>
        <v>18017.150000000001</v>
      </c>
      <c r="D113" s="74">
        <f>D11+D13+D22+D23+D24+D25+D26+D27+D28+D29+D30+D31+D32+D33+D34+D35+D36+D48+D50+D51+D53+D54+D55+D56+D57+D60+D61+D62+D64+D65+D66+D67+D68+D69+D70+D71+D72+D73+D74+D75+D76+D77</f>
        <v>9855.85</v>
      </c>
      <c r="E113" s="403" t="s">
        <v>150</v>
      </c>
      <c r="F113" s="74">
        <f>F11+F13+F22+F25+F26+F27+F28+F29+F30+F31+F33+F34+F35+F36+F60+F61+F62+F70+F72+F73+F74+F75+F76+F77+F81</f>
        <v>8659.8300000000017</v>
      </c>
      <c r="G113" s="136">
        <f>C113+D113+F113</f>
        <v>36532.83</v>
      </c>
      <c r="H113" s="4" t="s">
        <v>426</v>
      </c>
    </row>
    <row r="114" spans="2:8" ht="13.5" thickTop="1" x14ac:dyDescent="0.2"/>
    <row r="116" spans="2:8" x14ac:dyDescent="0.2">
      <c r="B116" s="404" t="s">
        <v>135</v>
      </c>
      <c r="C116" s="5">
        <f>C15+C16+C17+C20+C21+C38+C39+C40+C41+C42+C44+C45+C47+C46+C43</f>
        <v>8234.2900000000009</v>
      </c>
      <c r="D116" s="5">
        <v>5638.39</v>
      </c>
      <c r="E116" s="12" t="s">
        <v>150</v>
      </c>
      <c r="F116" s="5">
        <f>F15+F16+F17+F21+F20+F39+F40+F41+F42+F44+F43+F46</f>
        <v>4365.41</v>
      </c>
      <c r="G116" s="26">
        <f>C116+D116+F116</f>
        <v>18238.09</v>
      </c>
      <c r="H116" s="4" t="s">
        <v>435</v>
      </c>
    </row>
    <row r="117" spans="2:8" x14ac:dyDescent="0.2">
      <c r="C117" s="5">
        <f>217.44+58.56+766.16+795.44+541.68+48.8+1049.2+1830+87.84+420.85+217.44+326.96+1015.04+541.68+317.2</f>
        <v>8234.2900000000009</v>
      </c>
      <c r="D117" s="5">
        <f>44.75+585.47+607.84+413.93+37.29+801.76+1398.41+67.12+249.85+775.65+413.93+242.39</f>
        <v>5638.39</v>
      </c>
      <c r="F117" s="5">
        <f>281.82+281.82+281.82+421.77+281.82+281.82+563.68+563.68+281.82+421.77+281.82+421.77</f>
        <v>4365.41</v>
      </c>
    </row>
    <row r="118" spans="2:8" x14ac:dyDescent="0.2">
      <c r="D118" s="5" t="s">
        <v>434</v>
      </c>
      <c r="F118" s="5">
        <f>F116-F117</f>
        <v>0</v>
      </c>
    </row>
    <row r="119" spans="2:8" x14ac:dyDescent="0.2">
      <c r="C119" s="5">
        <f>C116-C117</f>
        <v>0</v>
      </c>
      <c r="D119" s="5">
        <f>D116-D117</f>
        <v>0</v>
      </c>
    </row>
  </sheetData>
  <mergeCells count="16">
    <mergeCell ref="I1:AE1"/>
    <mergeCell ref="I2:AE2"/>
    <mergeCell ref="I3:AE3"/>
    <mergeCell ref="Q5:U5"/>
    <mergeCell ref="V5:Z5"/>
    <mergeCell ref="AA5:AE5"/>
    <mergeCell ref="AU6:AV6"/>
    <mergeCell ref="AF5:AJ5"/>
    <mergeCell ref="AK5:AO5"/>
    <mergeCell ref="AP5:AT5"/>
    <mergeCell ref="L6:M6"/>
    <mergeCell ref="Q6:R6"/>
    <mergeCell ref="V6:W6"/>
    <mergeCell ref="AA6:AB6"/>
    <mergeCell ref="AF6:AG6"/>
    <mergeCell ref="AK6:AL6"/>
  </mergeCells>
  <printOptions horizontalCentered="1" gridLines="1"/>
  <pageMargins left="0.25" right="0.25" top="0.75" bottom="0.75" header="0.3" footer="0.3"/>
  <pageSetup scale="18" fitToHeight="0" orientation="portrait" r:id="rId1"/>
  <headerFooter>
    <oddFooter>Page &amp;P of &amp;N</oddFooter>
  </headerFooter>
  <colBreaks count="1" manualBreakCount="1"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5"/>
  <sheetViews>
    <sheetView tabSelected="1" zoomScaleNormal="100" workbookViewId="0">
      <selection activeCell="A9" sqref="A9"/>
    </sheetView>
  </sheetViews>
  <sheetFormatPr defaultColWidth="9.140625" defaultRowHeight="12.75" x14ac:dyDescent="0.2"/>
  <cols>
    <col min="1" max="1" width="8.85546875" style="1" customWidth="1"/>
    <col min="2" max="2" width="38.140625" style="1" customWidth="1"/>
    <col min="3" max="3" width="13" style="5" customWidth="1"/>
    <col min="4" max="4" width="10.5703125" style="5" customWidth="1"/>
    <col min="5" max="5" width="34.140625" style="88" customWidth="1"/>
    <col min="6" max="6" width="10.5703125" style="5" customWidth="1"/>
    <col min="7" max="7" width="17.42578125" style="26" customWidth="1"/>
    <col min="8" max="8" width="10.140625" style="4" customWidth="1"/>
    <col min="9" max="9" width="11.42578125" style="1" customWidth="1"/>
    <col min="10" max="10" width="25.85546875" style="1" customWidth="1"/>
    <col min="11" max="11" width="16.140625" style="1" customWidth="1"/>
    <col min="12" max="12" width="11.5703125" style="14" customWidth="1"/>
    <col min="13" max="13" width="9.140625" style="14" customWidth="1"/>
    <col min="14" max="16" width="9.140625" style="12" customWidth="1"/>
    <col min="17" max="17" width="10.140625" style="11" customWidth="1"/>
    <col min="18" max="18" width="9.140625" style="9" customWidth="1"/>
    <col min="19" max="19" width="10.5703125" style="1" customWidth="1"/>
    <col min="20" max="21" width="9.140625" style="1" customWidth="1"/>
    <col min="22" max="23" width="9.140625" style="9" customWidth="1"/>
    <col min="24" max="24" width="9.140625" style="5" customWidth="1"/>
    <col min="25" max="25" width="9.140625" style="1" customWidth="1"/>
    <col min="26" max="26" width="9.140625" style="5" customWidth="1"/>
    <col min="27" max="27" width="9.140625" style="75" customWidth="1"/>
    <col min="28" max="28" width="10.5703125" style="10" customWidth="1"/>
    <col min="29" max="31" width="9.140625" style="1" customWidth="1"/>
    <col min="32" max="33" width="9.140625" style="5" customWidth="1"/>
    <col min="34" max="35" width="9.140625" style="1" customWidth="1"/>
    <col min="36" max="36" width="10" style="1" customWidth="1"/>
    <col min="37" max="38" width="9.140625" style="5" customWidth="1"/>
    <col min="39" max="46" width="9.140625" style="1" customWidth="1"/>
    <col min="47" max="47" width="10.140625" style="1" bestFit="1" customWidth="1"/>
    <col min="48" max="48" width="9.140625" style="1"/>
    <col min="49" max="51" width="9.140625" style="5"/>
    <col min="52" max="16384" width="9.140625" style="1"/>
  </cols>
  <sheetData>
    <row r="1" spans="1:51" ht="14.25" x14ac:dyDescent="0.2">
      <c r="A1" t="s">
        <v>138</v>
      </c>
      <c r="B1"/>
      <c r="C1" s="35"/>
      <c r="D1" s="35"/>
      <c r="E1" s="82"/>
      <c r="F1" s="35"/>
      <c r="G1" s="35"/>
      <c r="H1" s="34"/>
      <c r="I1" s="449" t="s">
        <v>411</v>
      </c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1"/>
      <c r="AF1" s="8"/>
      <c r="AG1" s="8"/>
    </row>
    <row r="2" spans="1:51" ht="14.25" x14ac:dyDescent="0.2">
      <c r="A2" t="s">
        <v>278</v>
      </c>
      <c r="B2"/>
      <c r="C2" s="35"/>
      <c r="D2" s="35"/>
      <c r="E2" s="82"/>
      <c r="F2" s="35"/>
      <c r="G2" s="35"/>
      <c r="H2" s="34"/>
      <c r="I2" s="452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4"/>
      <c r="AF2" s="8"/>
      <c r="AG2" s="8"/>
    </row>
    <row r="3" spans="1:51" ht="15" thickBot="1" x14ac:dyDescent="0.25">
      <c r="A3" t="s">
        <v>97</v>
      </c>
      <c r="B3"/>
      <c r="C3" s="35"/>
      <c r="D3" s="35"/>
      <c r="E3" s="82"/>
      <c r="F3" s="35"/>
      <c r="G3" s="35"/>
      <c r="H3" s="34"/>
      <c r="I3" s="455" t="s">
        <v>97</v>
      </c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7"/>
      <c r="AF3" s="8"/>
      <c r="AG3" s="8"/>
    </row>
    <row r="4" spans="1:51" ht="14.25" thickBot="1" x14ac:dyDescent="0.3">
      <c r="A4" s="6" t="s">
        <v>279</v>
      </c>
      <c r="B4" s="63"/>
      <c r="C4" s="7"/>
      <c r="D4" s="7"/>
      <c r="E4" s="83"/>
      <c r="F4" s="36"/>
      <c r="G4" s="27"/>
      <c r="H4" s="29"/>
      <c r="L4" s="37"/>
      <c r="M4" s="37"/>
      <c r="N4" s="37"/>
      <c r="O4" s="37"/>
      <c r="P4" s="37"/>
      <c r="Q4" s="38"/>
      <c r="R4" s="38"/>
      <c r="S4" s="39"/>
      <c r="T4" s="39"/>
      <c r="U4" s="39"/>
      <c r="V4" s="38"/>
      <c r="W4" s="38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16"/>
      <c r="AV4" s="16"/>
    </row>
    <row r="5" spans="1:51" ht="13.5" thickBot="1" x14ac:dyDescent="0.25">
      <c r="A5" s="21"/>
      <c r="B5" s="64"/>
      <c r="C5" s="65"/>
      <c r="D5" s="65"/>
      <c r="E5" s="84"/>
      <c r="F5" s="65"/>
      <c r="G5" s="19"/>
      <c r="H5" s="66"/>
      <c r="I5" s="23"/>
      <c r="J5" s="80"/>
      <c r="K5" s="13"/>
      <c r="L5" s="40"/>
      <c r="M5" s="41"/>
      <c r="N5" s="41" t="s">
        <v>140</v>
      </c>
      <c r="O5" s="41"/>
      <c r="P5" s="42"/>
      <c r="Q5" s="458" t="s">
        <v>143</v>
      </c>
      <c r="R5" s="459"/>
      <c r="S5" s="459"/>
      <c r="T5" s="459"/>
      <c r="U5" s="460"/>
      <c r="V5" s="461" t="s">
        <v>130</v>
      </c>
      <c r="W5" s="462"/>
      <c r="X5" s="462"/>
      <c r="Y5" s="462"/>
      <c r="Z5" s="463"/>
      <c r="AA5" s="464" t="s">
        <v>131</v>
      </c>
      <c r="AB5" s="465"/>
      <c r="AC5" s="465"/>
      <c r="AD5" s="465"/>
      <c r="AE5" s="466"/>
      <c r="AF5" s="469" t="s">
        <v>132</v>
      </c>
      <c r="AG5" s="470"/>
      <c r="AH5" s="470"/>
      <c r="AI5" s="470"/>
      <c r="AJ5" s="471"/>
      <c r="AK5" s="472" t="s">
        <v>133</v>
      </c>
      <c r="AL5" s="473"/>
      <c r="AM5" s="473"/>
      <c r="AN5" s="473"/>
      <c r="AO5" s="474"/>
      <c r="AP5" s="475" t="s">
        <v>134</v>
      </c>
      <c r="AQ5" s="476"/>
      <c r="AR5" s="476"/>
      <c r="AS5" s="476"/>
      <c r="AT5" s="476"/>
      <c r="AU5" s="21"/>
      <c r="AV5" s="64"/>
      <c r="AW5" s="93"/>
      <c r="AX5" s="93"/>
      <c r="AY5" s="94"/>
    </row>
    <row r="6" spans="1:51" x14ac:dyDescent="0.2">
      <c r="A6" s="67"/>
      <c r="B6" s="15" t="s">
        <v>95</v>
      </c>
      <c r="C6" s="17" t="s">
        <v>102</v>
      </c>
      <c r="D6" s="17"/>
      <c r="E6" s="85" t="s">
        <v>96</v>
      </c>
      <c r="F6" s="17" t="s">
        <v>64</v>
      </c>
      <c r="G6" s="18" t="s">
        <v>66</v>
      </c>
      <c r="H6" s="68" t="s">
        <v>68</v>
      </c>
      <c r="I6" s="6"/>
      <c r="J6" s="2"/>
      <c r="K6" s="22"/>
      <c r="L6" s="477" t="s">
        <v>126</v>
      </c>
      <c r="M6" s="478"/>
      <c r="N6" s="43"/>
      <c r="O6" s="43"/>
      <c r="P6" s="43"/>
      <c r="Q6" s="477" t="s">
        <v>126</v>
      </c>
      <c r="R6" s="478"/>
      <c r="S6" s="44"/>
      <c r="T6" s="43"/>
      <c r="U6" s="45"/>
      <c r="V6" s="477" t="s">
        <v>126</v>
      </c>
      <c r="W6" s="478"/>
      <c r="X6" s="43"/>
      <c r="Y6" s="43"/>
      <c r="Z6" s="45"/>
      <c r="AA6" s="477" t="s">
        <v>126</v>
      </c>
      <c r="AB6" s="478"/>
      <c r="AC6" s="43"/>
      <c r="AD6" s="43"/>
      <c r="AE6" s="43"/>
      <c r="AF6" s="477" t="s">
        <v>126</v>
      </c>
      <c r="AG6" s="479"/>
      <c r="AH6" s="43"/>
      <c r="AI6" s="43"/>
      <c r="AJ6" s="45"/>
      <c r="AK6" s="477" t="s">
        <v>126</v>
      </c>
      <c r="AL6" s="478"/>
      <c r="AM6" s="43"/>
      <c r="AN6" s="43"/>
      <c r="AO6" s="43"/>
      <c r="AP6" s="46" t="s">
        <v>126</v>
      </c>
      <c r="AQ6" s="45"/>
      <c r="AR6" s="37"/>
      <c r="AS6" s="43"/>
      <c r="AT6" s="37"/>
      <c r="AU6" s="467" t="s">
        <v>126</v>
      </c>
      <c r="AV6" s="468"/>
      <c r="AW6" s="93"/>
      <c r="AX6" s="33"/>
      <c r="AY6" s="94"/>
    </row>
    <row r="7" spans="1:51" ht="15.75" thickBot="1" x14ac:dyDescent="0.3">
      <c r="A7" s="69" t="s">
        <v>98</v>
      </c>
      <c r="B7" s="32"/>
      <c r="C7" s="70" t="s">
        <v>63</v>
      </c>
      <c r="D7" s="70" t="s">
        <v>93</v>
      </c>
      <c r="E7" s="86" t="s">
        <v>100</v>
      </c>
      <c r="F7" s="70" t="s">
        <v>65</v>
      </c>
      <c r="G7" s="20" t="s">
        <v>67</v>
      </c>
      <c r="H7" s="71" t="s">
        <v>69</v>
      </c>
      <c r="I7" s="24"/>
      <c r="J7" s="81"/>
      <c r="K7" s="25" t="s">
        <v>139</v>
      </c>
      <c r="L7" s="47" t="s">
        <v>141</v>
      </c>
      <c r="M7" s="48" t="s">
        <v>142</v>
      </c>
      <c r="N7" s="49" t="s">
        <v>63</v>
      </c>
      <c r="O7" s="49" t="s">
        <v>93</v>
      </c>
      <c r="P7" s="49" t="s">
        <v>92</v>
      </c>
      <c r="Q7" s="47" t="s">
        <v>141</v>
      </c>
      <c r="R7" s="48" t="s">
        <v>142</v>
      </c>
      <c r="S7" s="50" t="s">
        <v>63</v>
      </c>
      <c r="T7" s="49" t="s">
        <v>93</v>
      </c>
      <c r="U7" s="48" t="s">
        <v>92</v>
      </c>
      <c r="V7" s="47" t="s">
        <v>141</v>
      </c>
      <c r="W7" s="48" t="s">
        <v>142</v>
      </c>
      <c r="X7" s="51" t="s">
        <v>63</v>
      </c>
      <c r="Y7" s="51" t="s">
        <v>93</v>
      </c>
      <c r="Z7" s="52" t="s">
        <v>92</v>
      </c>
      <c r="AA7" s="47" t="s">
        <v>141</v>
      </c>
      <c r="AB7" s="48" t="s">
        <v>142</v>
      </c>
      <c r="AC7" s="51" t="s">
        <v>63</v>
      </c>
      <c r="AD7" s="51" t="s">
        <v>93</v>
      </c>
      <c r="AE7" s="51" t="s">
        <v>92</v>
      </c>
      <c r="AF7" s="47" t="s">
        <v>144</v>
      </c>
      <c r="AG7" s="50" t="s">
        <v>142</v>
      </c>
      <c r="AH7" s="51" t="s">
        <v>63</v>
      </c>
      <c r="AI7" s="51" t="s">
        <v>93</v>
      </c>
      <c r="AJ7" s="52" t="s">
        <v>92</v>
      </c>
      <c r="AK7" s="54" t="s">
        <v>141</v>
      </c>
      <c r="AL7" s="76" t="s">
        <v>142</v>
      </c>
      <c r="AM7" s="77" t="s">
        <v>63</v>
      </c>
      <c r="AN7" s="77" t="s">
        <v>93</v>
      </c>
      <c r="AO7" s="77" t="s">
        <v>92</v>
      </c>
      <c r="AP7" s="54" t="s">
        <v>141</v>
      </c>
      <c r="AQ7" s="76" t="s">
        <v>142</v>
      </c>
      <c r="AR7" s="53" t="s">
        <v>63</v>
      </c>
      <c r="AS7" s="77" t="s">
        <v>93</v>
      </c>
      <c r="AT7" s="53" t="s">
        <v>92</v>
      </c>
      <c r="AU7" s="79" t="s">
        <v>141</v>
      </c>
      <c r="AV7" s="91" t="s">
        <v>142</v>
      </c>
      <c r="AW7" s="78" t="s">
        <v>63</v>
      </c>
      <c r="AX7" s="51" t="s">
        <v>93</v>
      </c>
      <c r="AY7" s="52" t="s">
        <v>92</v>
      </c>
    </row>
    <row r="8" spans="1:51" customFormat="1" x14ac:dyDescent="0.2">
      <c r="B8" t="s">
        <v>179</v>
      </c>
      <c r="C8" s="35"/>
      <c r="D8" s="35"/>
      <c r="E8" t="s">
        <v>150</v>
      </c>
      <c r="F8" s="35"/>
      <c r="G8" s="35">
        <f t="shared" ref="G8:G34" si="0">C8+D8+F8</f>
        <v>0</v>
      </c>
      <c r="L8" s="282"/>
      <c r="M8" s="283"/>
      <c r="N8" s="283"/>
      <c r="O8" s="283"/>
      <c r="P8" s="284"/>
      <c r="V8" s="282"/>
      <c r="W8" s="283"/>
      <c r="X8" s="297"/>
      <c r="Y8" s="283"/>
      <c r="Z8" s="302"/>
      <c r="AU8">
        <f t="shared" ref="AU8:AU37" si="1">L8+Q8+V8+AA8+AF8+AL8+AP8</f>
        <v>0</v>
      </c>
      <c r="AV8">
        <v>0</v>
      </c>
      <c r="AW8">
        <f>N8+S8+X8+AC8+AH8+AM8+AR8</f>
        <v>0</v>
      </c>
      <c r="AX8">
        <f>O8+T8+Y8+AD8+AI8+AN8+AS8</f>
        <v>0</v>
      </c>
      <c r="AY8">
        <f>P8+U8+Z8+AE8+AJ8+AO8+AT8</f>
        <v>0</v>
      </c>
    </row>
    <row r="9" spans="1:51" customFormat="1" x14ac:dyDescent="0.2">
      <c r="A9" t="s">
        <v>3</v>
      </c>
      <c r="B9" t="s">
        <v>135</v>
      </c>
      <c r="C9" s="35"/>
      <c r="D9" s="35"/>
      <c r="E9" t="s">
        <v>101</v>
      </c>
      <c r="F9" s="35"/>
      <c r="G9" s="35">
        <f t="shared" si="0"/>
        <v>0</v>
      </c>
      <c r="I9" t="s">
        <v>70</v>
      </c>
      <c r="L9" s="285"/>
      <c r="M9" s="286"/>
      <c r="N9" s="286"/>
      <c r="O9" s="286"/>
      <c r="P9" s="287"/>
      <c r="V9" s="285"/>
      <c r="W9" s="286"/>
      <c r="X9" s="298"/>
      <c r="Y9" s="286"/>
      <c r="Z9" s="303"/>
      <c r="AU9">
        <f t="shared" si="1"/>
        <v>0</v>
      </c>
      <c r="AV9">
        <f t="shared" ref="AV9:AV37" si="2">M9+R9+W9+AB9+AG9+AK9+AQ9</f>
        <v>0</v>
      </c>
      <c r="AW9">
        <f t="shared" ref="AW9:AY70" si="3">N9+S9+X9+AC9+AH9+AM9+AR9</f>
        <v>0</v>
      </c>
      <c r="AX9">
        <f t="shared" si="3"/>
        <v>0</v>
      </c>
      <c r="AY9">
        <f t="shared" si="3"/>
        <v>0</v>
      </c>
    </row>
    <row r="10" spans="1:51" customFormat="1" x14ac:dyDescent="0.2">
      <c r="A10" t="s">
        <v>4</v>
      </c>
      <c r="B10" t="s">
        <v>135</v>
      </c>
      <c r="C10" s="35"/>
      <c r="D10" s="35"/>
      <c r="E10" t="s">
        <v>101</v>
      </c>
      <c r="F10" s="35"/>
      <c r="G10" s="35">
        <f t="shared" si="0"/>
        <v>0</v>
      </c>
      <c r="I10" t="s">
        <v>70</v>
      </c>
      <c r="L10" s="285"/>
      <c r="M10" s="286"/>
      <c r="N10" s="286"/>
      <c r="O10" s="286"/>
      <c r="P10" s="287"/>
      <c r="V10" s="285"/>
      <c r="W10" s="286"/>
      <c r="X10" s="298"/>
      <c r="Y10" s="286"/>
      <c r="Z10" s="303"/>
      <c r="AU10">
        <f t="shared" si="1"/>
        <v>0</v>
      </c>
      <c r="AV10">
        <f t="shared" si="2"/>
        <v>0</v>
      </c>
      <c r="AW10">
        <f t="shared" si="3"/>
        <v>0</v>
      </c>
      <c r="AX10">
        <f t="shared" si="3"/>
        <v>0</v>
      </c>
      <c r="AY10">
        <f t="shared" si="3"/>
        <v>0</v>
      </c>
    </row>
    <row r="11" spans="1:51" s="160" customFormat="1" x14ac:dyDescent="0.2">
      <c r="A11" s="160" t="s">
        <v>5</v>
      </c>
      <c r="B11" s="160" t="s">
        <v>135</v>
      </c>
      <c r="C11" s="161">
        <v>458.72</v>
      </c>
      <c r="D11" s="161">
        <v>350.54</v>
      </c>
      <c r="E11" s="160" t="s">
        <v>101</v>
      </c>
      <c r="F11" s="161">
        <v>281.82</v>
      </c>
      <c r="G11" s="161">
        <f t="shared" si="0"/>
        <v>1091.08</v>
      </c>
      <c r="H11" s="160" t="s">
        <v>379</v>
      </c>
      <c r="I11" s="160" t="s">
        <v>71</v>
      </c>
      <c r="J11" s="160" t="s">
        <v>222</v>
      </c>
      <c r="K11" s="160" t="s">
        <v>158</v>
      </c>
      <c r="L11" s="291">
        <v>49368</v>
      </c>
      <c r="M11" s="292">
        <v>823</v>
      </c>
      <c r="N11" s="292">
        <v>322.08</v>
      </c>
      <c r="O11" s="292">
        <v>246.12</v>
      </c>
      <c r="P11" s="293">
        <v>279.95</v>
      </c>
      <c r="Q11" s="160">
        <v>73304</v>
      </c>
      <c r="R11" s="160">
        <v>1164</v>
      </c>
      <c r="S11" s="160">
        <v>478.24</v>
      </c>
      <c r="T11" s="160">
        <v>365.45</v>
      </c>
      <c r="U11" s="160">
        <v>281.82</v>
      </c>
      <c r="V11" s="291">
        <v>70312</v>
      </c>
      <c r="W11" s="292">
        <v>1134</v>
      </c>
      <c r="X11" s="300">
        <v>458.72</v>
      </c>
      <c r="Y11" s="292">
        <v>350.54</v>
      </c>
      <c r="Z11" s="304">
        <v>281.82</v>
      </c>
      <c r="AU11" s="160">
        <f t="shared" si="1"/>
        <v>192984</v>
      </c>
      <c r="AV11" s="160">
        <f t="shared" si="2"/>
        <v>3121</v>
      </c>
      <c r="AW11" s="160">
        <f t="shared" si="3"/>
        <v>1259.04</v>
      </c>
      <c r="AX11" s="160">
        <f t="shared" si="3"/>
        <v>962.1099999999999</v>
      </c>
      <c r="AY11" s="160">
        <f t="shared" si="3"/>
        <v>843.58999999999992</v>
      </c>
    </row>
    <row r="12" spans="1:51" s="160" customFormat="1" x14ac:dyDescent="0.2">
      <c r="A12" s="160" t="s">
        <v>6</v>
      </c>
      <c r="B12" s="160" t="s">
        <v>135</v>
      </c>
      <c r="C12" s="161">
        <v>420.85</v>
      </c>
      <c r="D12" s="161"/>
      <c r="E12" s="160" t="s">
        <v>101</v>
      </c>
      <c r="F12" s="161"/>
      <c r="G12" s="161">
        <f t="shared" si="0"/>
        <v>420.85</v>
      </c>
      <c r="H12" s="160" t="s">
        <v>379</v>
      </c>
      <c r="I12" s="160" t="s">
        <v>71</v>
      </c>
      <c r="J12" s="160" t="s">
        <v>218</v>
      </c>
      <c r="K12" s="160" t="s">
        <v>153</v>
      </c>
      <c r="L12" s="291">
        <v>0</v>
      </c>
      <c r="M12" s="292">
        <v>0</v>
      </c>
      <c r="N12" s="292">
        <v>420.85</v>
      </c>
      <c r="O12" s="292"/>
      <c r="P12" s="293"/>
      <c r="Q12" s="160">
        <v>0</v>
      </c>
      <c r="R12" s="160">
        <v>0</v>
      </c>
      <c r="S12" s="160">
        <v>420.85</v>
      </c>
      <c r="V12" s="291">
        <v>0</v>
      </c>
      <c r="W12" s="292">
        <v>0</v>
      </c>
      <c r="X12" s="300">
        <v>420.85</v>
      </c>
      <c r="Y12" s="292"/>
      <c r="Z12" s="304"/>
      <c r="AU12" s="160">
        <f t="shared" si="1"/>
        <v>0</v>
      </c>
      <c r="AV12" s="160">
        <f t="shared" si="2"/>
        <v>0</v>
      </c>
      <c r="AW12" s="160">
        <f t="shared" si="3"/>
        <v>1262.5500000000002</v>
      </c>
      <c r="AX12" s="160">
        <f t="shared" si="3"/>
        <v>0</v>
      </c>
      <c r="AY12" s="160">
        <f t="shared" si="3"/>
        <v>0</v>
      </c>
    </row>
    <row r="13" spans="1:51" s="160" customFormat="1" x14ac:dyDescent="0.2">
      <c r="A13" s="160" t="s">
        <v>7</v>
      </c>
      <c r="B13" s="160" t="s">
        <v>135</v>
      </c>
      <c r="C13" s="161">
        <v>287.92</v>
      </c>
      <c r="D13" s="161">
        <v>220.02</v>
      </c>
      <c r="E13" s="160" t="s">
        <v>101</v>
      </c>
      <c r="F13" s="161">
        <v>421.77</v>
      </c>
      <c r="G13" s="161">
        <f t="shared" si="0"/>
        <v>929.71</v>
      </c>
      <c r="H13" s="160" t="s">
        <v>380</v>
      </c>
      <c r="I13" s="160" t="s">
        <v>71</v>
      </c>
      <c r="J13" s="160" t="s">
        <v>223</v>
      </c>
      <c r="K13" s="160" t="s">
        <v>207</v>
      </c>
      <c r="L13" s="291">
        <v>169796</v>
      </c>
      <c r="M13" s="292">
        <v>2784</v>
      </c>
      <c r="N13" s="292">
        <v>1107.76</v>
      </c>
      <c r="O13" s="292">
        <v>846.51</v>
      </c>
      <c r="P13" s="293">
        <v>418.97</v>
      </c>
      <c r="Q13" s="160">
        <v>103224</v>
      </c>
      <c r="R13" s="160">
        <v>1692</v>
      </c>
      <c r="S13" s="160">
        <v>673.44</v>
      </c>
      <c r="T13" s="160">
        <v>514.62</v>
      </c>
      <c r="U13" s="160">
        <v>421.77</v>
      </c>
      <c r="V13" s="291">
        <v>44132</v>
      </c>
      <c r="W13" s="292">
        <v>701</v>
      </c>
      <c r="X13" s="300">
        <v>287.92</v>
      </c>
      <c r="Y13" s="292">
        <v>220.02</v>
      </c>
      <c r="Z13" s="304">
        <v>421.77</v>
      </c>
      <c r="AU13" s="160">
        <f t="shared" si="1"/>
        <v>317152</v>
      </c>
      <c r="AV13" s="160">
        <f t="shared" si="2"/>
        <v>5177</v>
      </c>
      <c r="AW13" s="160">
        <f t="shared" si="3"/>
        <v>2069.12</v>
      </c>
      <c r="AX13" s="160">
        <f t="shared" si="3"/>
        <v>1581.15</v>
      </c>
      <c r="AY13" s="160">
        <f t="shared" si="3"/>
        <v>1262.51</v>
      </c>
    </row>
    <row r="14" spans="1:51" customFormat="1" x14ac:dyDescent="0.2">
      <c r="A14" t="s">
        <v>116</v>
      </c>
      <c r="B14" t="s">
        <v>135</v>
      </c>
      <c r="C14" s="35"/>
      <c r="D14" s="35"/>
      <c r="E14" t="s">
        <v>101</v>
      </c>
      <c r="F14" s="35"/>
      <c r="G14" s="35">
        <f t="shared" si="0"/>
        <v>0</v>
      </c>
      <c r="I14" t="s">
        <v>117</v>
      </c>
      <c r="L14" s="285"/>
      <c r="M14" s="286"/>
      <c r="N14" s="286"/>
      <c r="O14" s="286"/>
      <c r="P14" s="287"/>
      <c r="V14" s="285"/>
      <c r="W14" s="286"/>
      <c r="X14" s="298"/>
      <c r="Y14" s="286"/>
      <c r="Z14" s="303"/>
      <c r="AU14">
        <f t="shared" si="1"/>
        <v>0</v>
      </c>
      <c r="AV14">
        <f t="shared" si="2"/>
        <v>0</v>
      </c>
      <c r="AW14">
        <f t="shared" si="3"/>
        <v>0</v>
      </c>
      <c r="AX14">
        <f t="shared" si="3"/>
        <v>0</v>
      </c>
      <c r="AY14">
        <f t="shared" si="3"/>
        <v>0</v>
      </c>
    </row>
    <row r="15" spans="1:51" s="181" customFormat="1" x14ac:dyDescent="0.2">
      <c r="A15" s="181" t="s">
        <v>8</v>
      </c>
      <c r="B15" s="181" t="s">
        <v>135</v>
      </c>
      <c r="C15" s="182">
        <v>400.16</v>
      </c>
      <c r="D15" s="182">
        <v>305.79000000000002</v>
      </c>
      <c r="E15" s="181" t="s">
        <v>101</v>
      </c>
      <c r="F15" s="182">
        <v>281.82</v>
      </c>
      <c r="G15" s="333">
        <f t="shared" si="0"/>
        <v>987.77</v>
      </c>
      <c r="H15" s="181" t="s">
        <v>393</v>
      </c>
      <c r="I15" s="181" t="s">
        <v>72</v>
      </c>
      <c r="J15" s="181" t="s">
        <v>313</v>
      </c>
      <c r="K15" s="181" t="s">
        <v>215</v>
      </c>
      <c r="L15" s="317">
        <v>427108</v>
      </c>
      <c r="M15" s="318">
        <v>7239</v>
      </c>
      <c r="N15" s="318">
        <v>2786.48</v>
      </c>
      <c r="O15" s="318">
        <v>2129.3200000000002</v>
      </c>
      <c r="P15" s="319">
        <v>281.82</v>
      </c>
      <c r="V15" s="317">
        <v>61336</v>
      </c>
      <c r="W15" s="318">
        <v>989</v>
      </c>
      <c r="X15" s="320">
        <v>400.16</v>
      </c>
      <c r="Y15" s="318">
        <v>305.79000000000002</v>
      </c>
      <c r="Z15" s="321">
        <v>281.82</v>
      </c>
      <c r="AU15" s="181">
        <f t="shared" si="1"/>
        <v>488444</v>
      </c>
      <c r="AV15" s="181">
        <f t="shared" si="2"/>
        <v>8228</v>
      </c>
      <c r="AW15" s="181">
        <f t="shared" si="3"/>
        <v>3186.64</v>
      </c>
      <c r="AX15" s="181">
        <f t="shared" si="3"/>
        <v>2435.11</v>
      </c>
      <c r="AY15" s="181">
        <f t="shared" si="3"/>
        <v>563.64</v>
      </c>
    </row>
    <row r="16" spans="1:51" s="181" customFormat="1" x14ac:dyDescent="0.2">
      <c r="A16" s="181" t="s">
        <v>9</v>
      </c>
      <c r="B16" s="181" t="s">
        <v>135</v>
      </c>
      <c r="C16" s="182">
        <v>39.04</v>
      </c>
      <c r="D16" s="182">
        <v>29.83</v>
      </c>
      <c r="E16" s="181" t="s">
        <v>101</v>
      </c>
      <c r="F16" s="182">
        <v>281.82</v>
      </c>
      <c r="G16" s="333">
        <f t="shared" si="0"/>
        <v>350.69</v>
      </c>
      <c r="H16" s="181" t="s">
        <v>392</v>
      </c>
      <c r="I16" s="181" t="s">
        <v>72</v>
      </c>
      <c r="J16" s="181" t="s">
        <v>314</v>
      </c>
      <c r="K16" s="181" t="s">
        <v>202</v>
      </c>
      <c r="L16" s="317">
        <v>3740</v>
      </c>
      <c r="M16" s="318">
        <v>63</v>
      </c>
      <c r="N16" s="318">
        <v>24.4</v>
      </c>
      <c r="O16" s="318">
        <v>18.649999999999999</v>
      </c>
      <c r="P16" s="319">
        <v>281.82</v>
      </c>
      <c r="V16" s="317">
        <v>5984</v>
      </c>
      <c r="W16" s="318">
        <v>98</v>
      </c>
      <c r="X16" s="320">
        <v>39.04</v>
      </c>
      <c r="Y16" s="318">
        <v>29.83</v>
      </c>
      <c r="Z16" s="321">
        <v>281.82</v>
      </c>
      <c r="AU16" s="181">
        <f t="shared" si="1"/>
        <v>9724</v>
      </c>
      <c r="AV16" s="181">
        <f t="shared" si="2"/>
        <v>161</v>
      </c>
      <c r="AW16" s="181">
        <f t="shared" si="3"/>
        <v>63.44</v>
      </c>
      <c r="AX16" s="181">
        <f t="shared" si="3"/>
        <v>48.48</v>
      </c>
      <c r="AY16" s="181">
        <f t="shared" si="3"/>
        <v>563.64</v>
      </c>
    </row>
    <row r="17" spans="1:51" s="181" customFormat="1" x14ac:dyDescent="0.2">
      <c r="A17" s="181" t="s">
        <v>10</v>
      </c>
      <c r="B17" s="181" t="s">
        <v>135</v>
      </c>
      <c r="C17" s="182">
        <v>2142.3200000000002</v>
      </c>
      <c r="D17" s="182">
        <v>1637.07</v>
      </c>
      <c r="E17" s="181" t="s">
        <v>101</v>
      </c>
      <c r="F17" s="182">
        <v>563.67999999999995</v>
      </c>
      <c r="G17" s="333">
        <f t="shared" si="0"/>
        <v>4343.0700000000006</v>
      </c>
      <c r="H17" s="181" t="s">
        <v>391</v>
      </c>
      <c r="I17" s="181" t="s">
        <v>72</v>
      </c>
      <c r="J17" s="181" t="s">
        <v>315</v>
      </c>
      <c r="K17" s="181" t="s">
        <v>194</v>
      </c>
      <c r="L17" s="317">
        <v>164560</v>
      </c>
      <c r="M17" s="318">
        <v>2789</v>
      </c>
      <c r="N17" s="318">
        <v>1073.5999999999999</v>
      </c>
      <c r="O17" s="318">
        <v>820.4</v>
      </c>
      <c r="P17" s="319">
        <v>563.67999999999995</v>
      </c>
      <c r="V17" s="317">
        <v>328372</v>
      </c>
      <c r="W17" s="318">
        <v>5296</v>
      </c>
      <c r="X17" s="320">
        <v>2142.3200000000002</v>
      </c>
      <c r="Y17" s="318">
        <v>1637.07</v>
      </c>
      <c r="Z17" s="321">
        <v>563.67999999999995</v>
      </c>
      <c r="AU17" s="181">
        <f t="shared" si="1"/>
        <v>492932</v>
      </c>
      <c r="AV17" s="181">
        <f t="shared" si="2"/>
        <v>8085</v>
      </c>
      <c r="AW17" s="181">
        <f>N17+S17+X17+AC17+AH17+AM17+AR17</f>
        <v>3215.92</v>
      </c>
      <c r="AX17" s="181">
        <f t="shared" si="3"/>
        <v>2457.4699999999998</v>
      </c>
      <c r="AY17" s="181">
        <f t="shared" si="3"/>
        <v>1127.3599999999999</v>
      </c>
    </row>
    <row r="18" spans="1:51" s="125" customFormat="1" x14ac:dyDescent="0.2">
      <c r="A18" s="125" t="s">
        <v>11</v>
      </c>
      <c r="B18" s="125" t="s">
        <v>135</v>
      </c>
      <c r="C18" s="126">
        <v>1356.64</v>
      </c>
      <c r="D18" s="126">
        <v>1036.69</v>
      </c>
      <c r="E18" s="125" t="s">
        <v>101</v>
      </c>
      <c r="F18" s="126">
        <v>563.67999999999995</v>
      </c>
      <c r="G18" s="331">
        <f t="shared" si="0"/>
        <v>2957.0099999999998</v>
      </c>
      <c r="H18" s="125" t="s">
        <v>361</v>
      </c>
      <c r="I18" s="125" t="s">
        <v>73</v>
      </c>
      <c r="J18" s="125" t="s">
        <v>323</v>
      </c>
      <c r="K18" s="125" t="s">
        <v>148</v>
      </c>
      <c r="L18" s="288">
        <v>178772</v>
      </c>
      <c r="M18" s="289">
        <v>2931</v>
      </c>
      <c r="N18" s="289">
        <v>1166.32</v>
      </c>
      <c r="O18" s="289">
        <v>891.25</v>
      </c>
      <c r="P18" s="290">
        <v>552.9</v>
      </c>
      <c r="Q18" s="125">
        <v>183260</v>
      </c>
      <c r="R18" s="125">
        <v>2909</v>
      </c>
      <c r="S18" s="125">
        <v>1195.5999999999999</v>
      </c>
      <c r="T18" s="125">
        <v>913.63</v>
      </c>
      <c r="U18" s="125">
        <v>563.67999999999995</v>
      </c>
      <c r="V18" s="288"/>
      <c r="W18" s="289"/>
      <c r="X18" s="299"/>
      <c r="Y18" s="289"/>
      <c r="Z18" s="305"/>
      <c r="AU18" s="125">
        <f t="shared" si="1"/>
        <v>362032</v>
      </c>
      <c r="AV18" s="125">
        <f t="shared" si="2"/>
        <v>5840</v>
      </c>
      <c r="AW18" s="125">
        <f t="shared" si="3"/>
        <v>2361.92</v>
      </c>
      <c r="AX18" s="125">
        <f t="shared" si="3"/>
        <v>1804.88</v>
      </c>
      <c r="AY18" s="125">
        <f t="shared" si="3"/>
        <v>1116.58</v>
      </c>
    </row>
    <row r="19" spans="1:51" s="125" customFormat="1" x14ac:dyDescent="0.2">
      <c r="A19" s="125" t="s">
        <v>12</v>
      </c>
      <c r="B19" s="125" t="s">
        <v>135</v>
      </c>
      <c r="C19" s="126">
        <v>1210.24</v>
      </c>
      <c r="D19" s="126">
        <v>924.82</v>
      </c>
      <c r="E19" s="125" t="s">
        <v>101</v>
      </c>
      <c r="F19" s="126">
        <v>281.82</v>
      </c>
      <c r="G19" s="331">
        <f t="shared" si="0"/>
        <v>2416.88</v>
      </c>
      <c r="H19" s="125" t="s">
        <v>358</v>
      </c>
      <c r="I19" s="125" t="s">
        <v>73</v>
      </c>
      <c r="J19" s="125" t="s">
        <v>322</v>
      </c>
      <c r="K19" s="125" t="s">
        <v>147</v>
      </c>
      <c r="L19" s="288">
        <v>216172</v>
      </c>
      <c r="M19" s="289">
        <v>3544</v>
      </c>
      <c r="N19" s="289">
        <v>1410.32</v>
      </c>
      <c r="O19" s="289">
        <v>1077.71</v>
      </c>
      <c r="P19" s="290">
        <v>276.44</v>
      </c>
      <c r="Q19" s="125">
        <v>235620</v>
      </c>
      <c r="R19" s="125">
        <v>3740</v>
      </c>
      <c r="S19" s="125">
        <v>1537.2</v>
      </c>
      <c r="T19" s="125">
        <v>1174.67</v>
      </c>
      <c r="U19" s="125">
        <v>281.82</v>
      </c>
      <c r="V19" s="288"/>
      <c r="W19" s="289"/>
      <c r="X19" s="299"/>
      <c r="Y19" s="289"/>
      <c r="Z19" s="305"/>
      <c r="AU19" s="125">
        <f t="shared" si="1"/>
        <v>451792</v>
      </c>
      <c r="AV19" s="125">
        <f t="shared" si="2"/>
        <v>7284</v>
      </c>
      <c r="AW19" s="125">
        <f t="shared" si="3"/>
        <v>2947.52</v>
      </c>
      <c r="AX19" s="125">
        <f t="shared" si="3"/>
        <v>2252.38</v>
      </c>
      <c r="AY19" s="125">
        <f t="shared" si="3"/>
        <v>558.26</v>
      </c>
    </row>
    <row r="20" spans="1:51" s="181" customFormat="1" x14ac:dyDescent="0.2">
      <c r="A20" s="181" t="s">
        <v>13</v>
      </c>
      <c r="B20" s="181" t="s">
        <v>135</v>
      </c>
      <c r="C20" s="182">
        <v>605.12</v>
      </c>
      <c r="D20" s="182">
        <v>462.41</v>
      </c>
      <c r="E20" s="181" t="s">
        <v>101</v>
      </c>
      <c r="F20" s="182">
        <v>281.82</v>
      </c>
      <c r="G20" s="333">
        <f t="shared" si="0"/>
        <v>1349.35</v>
      </c>
      <c r="H20" s="181" t="s">
        <v>391</v>
      </c>
      <c r="I20" s="181" t="s">
        <v>74</v>
      </c>
      <c r="J20" s="181" t="s">
        <v>317</v>
      </c>
      <c r="K20" s="181" t="s">
        <v>193</v>
      </c>
      <c r="L20" s="317">
        <v>285736</v>
      </c>
      <c r="M20" s="318">
        <v>4843</v>
      </c>
      <c r="N20" s="318">
        <v>1864.16</v>
      </c>
      <c r="O20" s="318">
        <v>1424.52</v>
      </c>
      <c r="P20" s="319">
        <v>281.82</v>
      </c>
      <c r="V20" s="317">
        <v>92752</v>
      </c>
      <c r="W20" s="318">
        <v>1496</v>
      </c>
      <c r="X20" s="320">
        <v>605.12</v>
      </c>
      <c r="Y20" s="318">
        <v>462.41</v>
      </c>
      <c r="Z20" s="321">
        <v>281.82</v>
      </c>
      <c r="AU20" s="181">
        <f t="shared" si="1"/>
        <v>378488</v>
      </c>
      <c r="AV20" s="181">
        <f t="shared" si="2"/>
        <v>6339</v>
      </c>
      <c r="AW20" s="181">
        <f t="shared" si="3"/>
        <v>2469.2800000000002</v>
      </c>
      <c r="AX20" s="181">
        <f t="shared" si="3"/>
        <v>1886.93</v>
      </c>
      <c r="AY20" s="181">
        <f t="shared" si="3"/>
        <v>563.64</v>
      </c>
    </row>
    <row r="21" spans="1:51" s="181" customFormat="1" x14ac:dyDescent="0.2">
      <c r="A21" s="181" t="s">
        <v>14</v>
      </c>
      <c r="B21" s="181" t="s">
        <v>135</v>
      </c>
      <c r="C21" s="182">
        <v>629.52</v>
      </c>
      <c r="D21" s="182">
        <v>481.05</v>
      </c>
      <c r="E21" s="181" t="s">
        <v>101</v>
      </c>
      <c r="F21" s="182">
        <v>421.77</v>
      </c>
      <c r="G21" s="333">
        <f t="shared" si="0"/>
        <v>1532.34</v>
      </c>
      <c r="H21" s="181" t="s">
        <v>392</v>
      </c>
      <c r="I21" s="181" t="s">
        <v>74</v>
      </c>
      <c r="J21" s="181" t="s">
        <v>319</v>
      </c>
      <c r="K21" s="181" t="s">
        <v>214</v>
      </c>
      <c r="L21" s="317">
        <v>125664</v>
      </c>
      <c r="M21" s="318">
        <v>2130</v>
      </c>
      <c r="N21" s="318">
        <v>819.84</v>
      </c>
      <c r="O21" s="318">
        <v>626.49</v>
      </c>
      <c r="P21" s="319">
        <v>421.77</v>
      </c>
      <c r="V21" s="317">
        <v>96492</v>
      </c>
      <c r="W21" s="318">
        <v>1582</v>
      </c>
      <c r="X21" s="320">
        <v>629.52</v>
      </c>
      <c r="Y21" s="318">
        <v>481.05</v>
      </c>
      <c r="Z21" s="321">
        <v>421.77</v>
      </c>
      <c r="AU21" s="181">
        <f t="shared" si="1"/>
        <v>222156</v>
      </c>
      <c r="AV21" s="181">
        <f t="shared" si="2"/>
        <v>3712</v>
      </c>
      <c r="AW21" s="181">
        <f t="shared" si="3"/>
        <v>1449.3600000000001</v>
      </c>
      <c r="AX21" s="181">
        <f t="shared" si="3"/>
        <v>1107.54</v>
      </c>
      <c r="AY21" s="181">
        <f t="shared" si="3"/>
        <v>843.54</v>
      </c>
    </row>
    <row r="22" spans="1:51" s="160" customFormat="1" x14ac:dyDescent="0.2">
      <c r="A22" s="160" t="s">
        <v>15</v>
      </c>
      <c r="B22" s="160" t="s">
        <v>135</v>
      </c>
      <c r="C22" s="161">
        <v>268.39999999999998</v>
      </c>
      <c r="D22" s="161">
        <v>207.55</v>
      </c>
      <c r="E22" s="160" t="s">
        <v>101</v>
      </c>
      <c r="F22" s="161">
        <v>281.82</v>
      </c>
      <c r="G22" s="332">
        <f t="shared" si="0"/>
        <v>757.77</v>
      </c>
      <c r="H22" s="160" t="s">
        <v>370</v>
      </c>
      <c r="I22" s="160" t="s">
        <v>75</v>
      </c>
      <c r="J22" s="160" t="s">
        <v>253</v>
      </c>
      <c r="K22" s="160" t="s">
        <v>187</v>
      </c>
      <c r="L22" s="291">
        <v>4488</v>
      </c>
      <c r="M22" s="292">
        <v>6</v>
      </c>
      <c r="N22" s="292">
        <v>29.28</v>
      </c>
      <c r="O22" s="292">
        <v>22.64</v>
      </c>
      <c r="P22" s="293">
        <v>280.64999999999998</v>
      </c>
      <c r="Q22" s="160">
        <v>41140</v>
      </c>
      <c r="R22" s="160">
        <v>664</v>
      </c>
      <c r="S22" s="160">
        <v>268.39999999999998</v>
      </c>
      <c r="T22" s="160">
        <v>207.55</v>
      </c>
      <c r="U22" s="160">
        <v>281.82</v>
      </c>
      <c r="V22" s="291">
        <v>41140</v>
      </c>
      <c r="W22" s="292">
        <v>697</v>
      </c>
      <c r="X22" s="300">
        <v>268.39999999999998</v>
      </c>
      <c r="Y22" s="292">
        <v>207.55</v>
      </c>
      <c r="Z22" s="304">
        <v>281.82</v>
      </c>
      <c r="AU22" s="160">
        <f t="shared" si="1"/>
        <v>86768</v>
      </c>
      <c r="AV22" s="160">
        <f t="shared" si="2"/>
        <v>1367</v>
      </c>
      <c r="AW22" s="160">
        <f t="shared" si="3"/>
        <v>566.07999999999993</v>
      </c>
      <c r="AX22" s="160">
        <f t="shared" si="3"/>
        <v>437.74</v>
      </c>
      <c r="AY22" s="160">
        <f t="shared" si="3"/>
        <v>844.29</v>
      </c>
    </row>
    <row r="23" spans="1:51" s="160" customFormat="1" x14ac:dyDescent="0.2">
      <c r="A23" s="160" t="s">
        <v>16</v>
      </c>
      <c r="B23" s="160" t="s">
        <v>135</v>
      </c>
      <c r="C23" s="161">
        <v>136.04</v>
      </c>
      <c r="D23" s="161"/>
      <c r="E23" s="160" t="s">
        <v>101</v>
      </c>
      <c r="F23" s="161"/>
      <c r="G23" s="332">
        <f t="shared" si="0"/>
        <v>136.04</v>
      </c>
      <c r="I23" s="160" t="s">
        <v>75</v>
      </c>
      <c r="J23" s="160" t="s">
        <v>256</v>
      </c>
      <c r="K23" s="160" t="s">
        <v>189</v>
      </c>
      <c r="L23" s="291">
        <v>0</v>
      </c>
      <c r="M23" s="292">
        <v>0</v>
      </c>
      <c r="N23" s="292">
        <v>136.04</v>
      </c>
      <c r="O23" s="292"/>
      <c r="P23" s="293"/>
      <c r="Q23" s="160">
        <v>136.04</v>
      </c>
      <c r="S23" s="160">
        <v>136.04</v>
      </c>
      <c r="V23" s="291"/>
      <c r="W23" s="292"/>
      <c r="X23" s="300"/>
      <c r="Y23" s="292"/>
      <c r="Z23" s="304">
        <v>136.04</v>
      </c>
      <c r="AU23" s="160">
        <f t="shared" si="1"/>
        <v>136.04</v>
      </c>
      <c r="AV23" s="160">
        <f t="shared" si="2"/>
        <v>0</v>
      </c>
      <c r="AW23" s="160">
        <f t="shared" si="3"/>
        <v>272.08</v>
      </c>
      <c r="AX23" s="160">
        <f t="shared" si="3"/>
        <v>0</v>
      </c>
      <c r="AY23" s="160">
        <f t="shared" si="3"/>
        <v>136.04</v>
      </c>
    </row>
    <row r="24" spans="1:51" s="160" customFormat="1" x14ac:dyDescent="0.2">
      <c r="A24" s="160" t="s">
        <v>17</v>
      </c>
      <c r="B24" s="160" t="s">
        <v>135</v>
      </c>
      <c r="C24" s="161">
        <v>136.04</v>
      </c>
      <c r="D24" s="161"/>
      <c r="E24" s="160" t="s">
        <v>101</v>
      </c>
      <c r="F24" s="161"/>
      <c r="G24" s="332">
        <f t="shared" si="0"/>
        <v>136.04</v>
      </c>
      <c r="H24" s="160" t="s">
        <v>370</v>
      </c>
      <c r="I24" s="160" t="s">
        <v>75</v>
      </c>
      <c r="J24" s="160" t="s">
        <v>255</v>
      </c>
      <c r="K24" s="160" t="s">
        <v>204</v>
      </c>
      <c r="L24" s="291">
        <v>0</v>
      </c>
      <c r="M24" s="292">
        <v>0</v>
      </c>
      <c r="N24" s="292">
        <v>136.04</v>
      </c>
      <c r="O24" s="292"/>
      <c r="P24" s="293"/>
      <c r="Q24" s="160">
        <v>136.04</v>
      </c>
      <c r="S24" s="160">
        <v>136.04</v>
      </c>
      <c r="V24" s="291"/>
      <c r="W24" s="292"/>
      <c r="X24" s="300"/>
      <c r="Y24" s="292"/>
      <c r="Z24" s="304">
        <v>136.04</v>
      </c>
      <c r="AU24" s="160">
        <f t="shared" si="1"/>
        <v>136.04</v>
      </c>
      <c r="AV24" s="160">
        <f t="shared" si="2"/>
        <v>0</v>
      </c>
      <c r="AW24" s="160">
        <f t="shared" si="3"/>
        <v>272.08</v>
      </c>
      <c r="AX24" s="160">
        <f t="shared" si="3"/>
        <v>0</v>
      </c>
      <c r="AY24" s="160">
        <f t="shared" si="3"/>
        <v>136.04</v>
      </c>
    </row>
    <row r="25" spans="1:51" s="160" customFormat="1" x14ac:dyDescent="0.2">
      <c r="A25" s="160" t="s">
        <v>18</v>
      </c>
      <c r="B25" s="160" t="s">
        <v>135</v>
      </c>
      <c r="C25" s="161">
        <v>292.8</v>
      </c>
      <c r="D25" s="161"/>
      <c r="E25" s="160" t="s">
        <v>101</v>
      </c>
      <c r="F25" s="161">
        <v>281.82</v>
      </c>
      <c r="G25" s="332">
        <f t="shared" si="0"/>
        <v>574.62</v>
      </c>
      <c r="H25" s="160" t="s">
        <v>372</v>
      </c>
      <c r="I25" s="160" t="s">
        <v>75</v>
      </c>
      <c r="J25" s="160" t="s">
        <v>300</v>
      </c>
      <c r="K25" s="160" t="s">
        <v>191</v>
      </c>
      <c r="L25" s="291">
        <v>35904</v>
      </c>
      <c r="M25" s="292">
        <v>48</v>
      </c>
      <c r="N25" s="292">
        <v>234.24</v>
      </c>
      <c r="O25" s="292"/>
      <c r="P25" s="293">
        <v>280.52999999999997</v>
      </c>
      <c r="Q25" s="160">
        <v>56848</v>
      </c>
      <c r="R25" s="160">
        <v>902</v>
      </c>
      <c r="S25" s="160">
        <v>370.88</v>
      </c>
      <c r="U25" s="160">
        <v>281.82</v>
      </c>
      <c r="V25" s="291">
        <v>44880</v>
      </c>
      <c r="W25" s="292">
        <v>774</v>
      </c>
      <c r="X25" s="300">
        <v>292.8</v>
      </c>
      <c r="Y25" s="292"/>
      <c r="Z25" s="304">
        <v>281.82</v>
      </c>
      <c r="AU25" s="160">
        <f t="shared" si="1"/>
        <v>137632</v>
      </c>
      <c r="AV25" s="160">
        <f t="shared" si="2"/>
        <v>1724</v>
      </c>
      <c r="AW25" s="160">
        <f t="shared" si="3"/>
        <v>897.92000000000007</v>
      </c>
      <c r="AX25" s="160">
        <f t="shared" ref="AX25:AX37" si="4">O25+AN2434+Y25+AD25+AI25+AN25+AS25</f>
        <v>0</v>
      </c>
      <c r="AY25" s="160">
        <f t="shared" si="3"/>
        <v>844.16999999999985</v>
      </c>
    </row>
    <row r="26" spans="1:51" s="160" customFormat="1" x14ac:dyDescent="0.2">
      <c r="A26" s="160" t="s">
        <v>19</v>
      </c>
      <c r="B26" s="160" t="s">
        <v>135</v>
      </c>
      <c r="C26" s="161">
        <v>204.96</v>
      </c>
      <c r="D26" s="161">
        <v>158.49</v>
      </c>
      <c r="E26" s="160" t="s">
        <v>101</v>
      </c>
      <c r="F26" s="161">
        <v>210.9</v>
      </c>
      <c r="G26" s="332">
        <f t="shared" si="0"/>
        <v>574.35</v>
      </c>
      <c r="H26" s="160" t="s">
        <v>370</v>
      </c>
      <c r="I26" s="160" t="s">
        <v>75</v>
      </c>
      <c r="J26" s="160" t="s">
        <v>254</v>
      </c>
      <c r="K26" s="160" t="s">
        <v>188</v>
      </c>
      <c r="L26" s="291">
        <v>8228</v>
      </c>
      <c r="M26" s="292">
        <v>11</v>
      </c>
      <c r="N26" s="292">
        <v>53.68</v>
      </c>
      <c r="O26" s="292">
        <v>41.51</v>
      </c>
      <c r="P26" s="293">
        <v>210.03</v>
      </c>
      <c r="Q26" s="160">
        <v>33660</v>
      </c>
      <c r="R26" s="160">
        <v>543</v>
      </c>
      <c r="S26" s="160">
        <v>219.6</v>
      </c>
      <c r="T26" s="160">
        <v>169.81</v>
      </c>
      <c r="U26" s="160">
        <v>210.9</v>
      </c>
      <c r="V26" s="291">
        <v>31416</v>
      </c>
      <c r="W26" s="292">
        <v>532</v>
      </c>
      <c r="X26" s="300">
        <v>204.96</v>
      </c>
      <c r="Y26" s="292">
        <v>158.49</v>
      </c>
      <c r="Z26" s="304">
        <v>210.9</v>
      </c>
      <c r="AU26" s="160">
        <f t="shared" si="1"/>
        <v>73304</v>
      </c>
      <c r="AV26" s="160">
        <f t="shared" si="2"/>
        <v>1086</v>
      </c>
      <c r="AW26" s="160">
        <f t="shared" si="3"/>
        <v>478.24</v>
      </c>
      <c r="AX26" s="160">
        <f t="shared" si="4"/>
        <v>200</v>
      </c>
      <c r="AY26" s="160">
        <f t="shared" si="3"/>
        <v>631.83000000000004</v>
      </c>
    </row>
    <row r="27" spans="1:51" s="160" customFormat="1" x14ac:dyDescent="0.2">
      <c r="A27" s="160" t="s">
        <v>20</v>
      </c>
      <c r="B27" s="160" t="s">
        <v>135</v>
      </c>
      <c r="C27" s="161">
        <v>863.76</v>
      </c>
      <c r="D27" s="161">
        <v>660.05</v>
      </c>
      <c r="E27" s="160" t="s">
        <v>101</v>
      </c>
      <c r="F27" s="161">
        <v>281.82</v>
      </c>
      <c r="G27" s="332">
        <f t="shared" si="0"/>
        <v>1805.6299999999999</v>
      </c>
      <c r="H27" s="160" t="s">
        <v>368</v>
      </c>
      <c r="I27" s="160" t="s">
        <v>76</v>
      </c>
      <c r="J27" s="160" t="s">
        <v>258</v>
      </c>
      <c r="K27" s="160" t="s">
        <v>180</v>
      </c>
      <c r="L27" s="291">
        <v>354552</v>
      </c>
      <c r="M27" s="292">
        <v>474</v>
      </c>
      <c r="N27" s="292">
        <v>2313.12</v>
      </c>
      <c r="O27" s="292">
        <v>1767.59</v>
      </c>
      <c r="P27" s="293">
        <v>280.42</v>
      </c>
      <c r="Q27" s="160">
        <v>307428</v>
      </c>
      <c r="R27" s="160">
        <v>4880</v>
      </c>
      <c r="S27" s="160">
        <v>2005.68</v>
      </c>
      <c r="T27" s="160">
        <v>1532.66</v>
      </c>
      <c r="U27" s="160">
        <v>281.82</v>
      </c>
      <c r="V27" s="291">
        <v>132396</v>
      </c>
      <c r="W27" s="292">
        <v>2283</v>
      </c>
      <c r="X27" s="300">
        <v>863.76</v>
      </c>
      <c r="Y27" s="292">
        <v>660.05</v>
      </c>
      <c r="Z27" s="304">
        <v>281.82</v>
      </c>
      <c r="AU27" s="160">
        <f t="shared" si="1"/>
        <v>794376</v>
      </c>
      <c r="AV27" s="160">
        <f t="shared" si="2"/>
        <v>7637</v>
      </c>
      <c r="AW27" s="160">
        <f t="shared" si="3"/>
        <v>5182.5600000000004</v>
      </c>
      <c r="AX27" s="160">
        <f t="shared" si="4"/>
        <v>2427.64</v>
      </c>
      <c r="AY27" s="160">
        <f t="shared" si="3"/>
        <v>844.06</v>
      </c>
    </row>
    <row r="28" spans="1:51" s="160" customFormat="1" x14ac:dyDescent="0.2">
      <c r="A28" s="160" t="s">
        <v>21</v>
      </c>
      <c r="B28" s="160" t="s">
        <v>135</v>
      </c>
      <c r="C28" s="161">
        <v>585.6</v>
      </c>
      <c r="D28" s="161">
        <v>447.49</v>
      </c>
      <c r="E28" s="160" t="s">
        <v>101</v>
      </c>
      <c r="F28" s="161">
        <v>563.67999999999995</v>
      </c>
      <c r="G28" s="332">
        <f t="shared" si="0"/>
        <v>1596.77</v>
      </c>
      <c r="H28" s="160" t="s">
        <v>369</v>
      </c>
      <c r="I28" s="160" t="s">
        <v>76</v>
      </c>
      <c r="J28" s="160" t="s">
        <v>259</v>
      </c>
      <c r="K28" s="160" t="s">
        <v>209</v>
      </c>
      <c r="L28" s="291">
        <v>147356</v>
      </c>
      <c r="M28" s="292">
        <v>197</v>
      </c>
      <c r="N28" s="292">
        <v>961.36</v>
      </c>
      <c r="O28" s="292">
        <v>734.63</v>
      </c>
      <c r="P28" s="293">
        <v>560.16999999999996</v>
      </c>
      <c r="Q28" s="160">
        <v>261052</v>
      </c>
      <c r="R28" s="160">
        <v>4425</v>
      </c>
      <c r="S28" s="160">
        <v>1703.12</v>
      </c>
      <c r="T28" s="160">
        <v>1301.46</v>
      </c>
      <c r="U28" s="160">
        <v>563.67999999999995</v>
      </c>
      <c r="V28" s="291">
        <v>89760</v>
      </c>
      <c r="W28" s="292">
        <v>1448</v>
      </c>
      <c r="X28" s="300">
        <v>585.6</v>
      </c>
      <c r="Y28" s="292">
        <v>447.49</v>
      </c>
      <c r="Z28" s="304">
        <v>563.67999999999995</v>
      </c>
      <c r="AU28" s="160">
        <f t="shared" si="1"/>
        <v>498168</v>
      </c>
      <c r="AV28" s="160">
        <f t="shared" si="2"/>
        <v>6070</v>
      </c>
      <c r="AW28" s="160">
        <f t="shared" si="3"/>
        <v>3250.08</v>
      </c>
      <c r="AX28" s="160">
        <f t="shared" si="4"/>
        <v>1182.1199999999999</v>
      </c>
      <c r="AY28" s="160">
        <f t="shared" si="3"/>
        <v>1687.5299999999997</v>
      </c>
    </row>
    <row r="29" spans="1:51" s="160" customFormat="1" x14ac:dyDescent="0.2">
      <c r="A29" s="160" t="s">
        <v>22</v>
      </c>
      <c r="B29" s="160" t="s">
        <v>135</v>
      </c>
      <c r="C29" s="161">
        <v>595.36</v>
      </c>
      <c r="D29" s="161">
        <v>454.95</v>
      </c>
      <c r="E29" s="160" t="s">
        <v>101</v>
      </c>
      <c r="F29" s="161">
        <v>281.82</v>
      </c>
      <c r="G29" s="332">
        <f t="shared" si="0"/>
        <v>1332.1299999999999</v>
      </c>
      <c r="H29" s="160" t="s">
        <v>373</v>
      </c>
      <c r="I29" s="160" t="s">
        <v>77</v>
      </c>
      <c r="J29" s="160" t="s">
        <v>293</v>
      </c>
      <c r="K29" s="160" t="s">
        <v>159</v>
      </c>
      <c r="L29" s="291">
        <v>129404</v>
      </c>
      <c r="M29" s="292">
        <v>2087</v>
      </c>
      <c r="N29" s="292">
        <v>844.24</v>
      </c>
      <c r="O29" s="292">
        <v>645.13</v>
      </c>
      <c r="P29" s="293">
        <v>279.70999999999998</v>
      </c>
      <c r="Q29" s="160">
        <v>311168</v>
      </c>
      <c r="R29" s="160">
        <v>5365</v>
      </c>
      <c r="S29" s="160">
        <v>2030.08</v>
      </c>
      <c r="T29" s="160">
        <v>1551.31</v>
      </c>
      <c r="U29" s="160">
        <v>281.82</v>
      </c>
      <c r="V29" s="291">
        <v>91256</v>
      </c>
      <c r="W29" s="292">
        <v>1449</v>
      </c>
      <c r="X29" s="300">
        <v>595.36</v>
      </c>
      <c r="Y29" s="292">
        <v>454.95</v>
      </c>
      <c r="Z29" s="304">
        <v>281.82</v>
      </c>
      <c r="AU29" s="160">
        <f t="shared" si="1"/>
        <v>531828</v>
      </c>
      <c r="AV29" s="160">
        <f t="shared" si="2"/>
        <v>8901</v>
      </c>
      <c r="AW29" s="160">
        <f t="shared" si="3"/>
        <v>3469.68</v>
      </c>
      <c r="AX29" s="160">
        <f t="shared" si="4"/>
        <v>1100.08</v>
      </c>
      <c r="AY29" s="160">
        <f t="shared" si="3"/>
        <v>843.34999999999991</v>
      </c>
    </row>
    <row r="30" spans="1:51" s="160" customFormat="1" x14ac:dyDescent="0.2">
      <c r="A30" s="160" t="s">
        <v>23</v>
      </c>
      <c r="B30" s="160" t="s">
        <v>135</v>
      </c>
      <c r="C30" s="161">
        <v>517.28</v>
      </c>
      <c r="D30" s="161">
        <v>395.28</v>
      </c>
      <c r="E30" s="160" t="s">
        <v>101</v>
      </c>
      <c r="F30" s="161">
        <v>281.82</v>
      </c>
      <c r="G30" s="332">
        <f t="shared" si="0"/>
        <v>1194.3799999999999</v>
      </c>
      <c r="H30" s="160" t="s">
        <v>374</v>
      </c>
      <c r="I30" s="160" t="s">
        <v>77</v>
      </c>
      <c r="K30" s="160" t="s">
        <v>205</v>
      </c>
      <c r="L30" s="291">
        <v>106216</v>
      </c>
      <c r="M30" s="292">
        <v>1713</v>
      </c>
      <c r="N30" s="292">
        <v>692.96</v>
      </c>
      <c r="O30" s="292">
        <v>529.53</v>
      </c>
      <c r="P30" s="293">
        <v>279.70999999999998</v>
      </c>
      <c r="Q30" s="160">
        <v>204204</v>
      </c>
      <c r="R30" s="160">
        <v>3461</v>
      </c>
      <c r="S30" s="160">
        <v>1332.24</v>
      </c>
      <c r="T30" s="160">
        <v>1018.04</v>
      </c>
      <c r="U30" s="160">
        <v>281.82</v>
      </c>
      <c r="V30" s="291">
        <v>79288</v>
      </c>
      <c r="W30" s="292">
        <v>1279</v>
      </c>
      <c r="X30" s="300">
        <v>517.28</v>
      </c>
      <c r="Y30" s="292">
        <v>395.28</v>
      </c>
      <c r="Z30" s="304">
        <v>281.82</v>
      </c>
      <c r="AU30" s="160">
        <f t="shared" si="1"/>
        <v>389708</v>
      </c>
      <c r="AV30" s="160">
        <f t="shared" si="2"/>
        <v>6453</v>
      </c>
      <c r="AW30" s="160">
        <f t="shared" si="3"/>
        <v>2542.48</v>
      </c>
      <c r="AX30" s="160">
        <f t="shared" si="4"/>
        <v>924.81</v>
      </c>
      <c r="AY30" s="160">
        <f t="shared" si="3"/>
        <v>843.34999999999991</v>
      </c>
    </row>
    <row r="31" spans="1:51" s="160" customFormat="1" x14ac:dyDescent="0.2">
      <c r="A31" s="160" t="s">
        <v>24</v>
      </c>
      <c r="B31" s="160" t="s">
        <v>135</v>
      </c>
      <c r="C31" s="161">
        <v>1727.52</v>
      </c>
      <c r="D31" s="161">
        <v>1320.1</v>
      </c>
      <c r="E31" s="160" t="s">
        <v>101</v>
      </c>
      <c r="F31" s="161">
        <v>421.77</v>
      </c>
      <c r="G31" s="332">
        <f t="shared" si="0"/>
        <v>3469.39</v>
      </c>
      <c r="H31" s="160" t="s">
        <v>375</v>
      </c>
      <c r="I31" s="160" t="s">
        <v>77</v>
      </c>
      <c r="J31" s="160" t="s">
        <v>219</v>
      </c>
      <c r="K31" s="160" t="s">
        <v>208</v>
      </c>
      <c r="L31" s="291">
        <v>166056</v>
      </c>
      <c r="M31" s="292">
        <v>2678</v>
      </c>
      <c r="N31" s="292">
        <v>1083.3599999999999</v>
      </c>
      <c r="O31" s="292">
        <v>827.86</v>
      </c>
      <c r="P31" s="293">
        <v>418.62</v>
      </c>
      <c r="Q31" s="160">
        <v>316404</v>
      </c>
      <c r="R31" s="160">
        <v>5103</v>
      </c>
      <c r="S31" s="160">
        <v>2064.2399999999998</v>
      </c>
      <c r="T31" s="160">
        <v>1577.41</v>
      </c>
      <c r="U31" s="160">
        <v>421.77</v>
      </c>
      <c r="V31" s="291">
        <v>264792</v>
      </c>
      <c r="W31" s="292">
        <v>4488</v>
      </c>
      <c r="X31" s="300">
        <v>1727.52</v>
      </c>
      <c r="Y31" s="292">
        <v>1320.1</v>
      </c>
      <c r="Z31" s="304">
        <v>421.77</v>
      </c>
      <c r="AU31" s="160">
        <f t="shared" si="1"/>
        <v>747252</v>
      </c>
      <c r="AV31" s="160">
        <f t="shared" si="2"/>
        <v>12269</v>
      </c>
      <c r="AW31" s="160">
        <f t="shared" si="3"/>
        <v>4875.119999999999</v>
      </c>
      <c r="AX31" s="160">
        <f t="shared" si="4"/>
        <v>2147.96</v>
      </c>
      <c r="AY31" s="160">
        <f t="shared" si="3"/>
        <v>1262.1599999999999</v>
      </c>
    </row>
    <row r="32" spans="1:51" s="160" customFormat="1" x14ac:dyDescent="0.2">
      <c r="A32" s="160" t="s">
        <v>25</v>
      </c>
      <c r="B32" s="160" t="s">
        <v>135</v>
      </c>
      <c r="C32" s="161">
        <v>217.44</v>
      </c>
      <c r="D32" s="161"/>
      <c r="E32" s="160" t="s">
        <v>101</v>
      </c>
      <c r="F32" s="161"/>
      <c r="G32" s="332">
        <f t="shared" si="0"/>
        <v>217.44</v>
      </c>
      <c r="H32" s="160" t="s">
        <v>374</v>
      </c>
      <c r="I32" s="160" t="s">
        <v>78</v>
      </c>
      <c r="J32" s="160" t="s">
        <v>219</v>
      </c>
      <c r="K32" s="160" t="s">
        <v>160</v>
      </c>
      <c r="L32" s="291">
        <v>0</v>
      </c>
      <c r="M32" s="292">
        <v>0</v>
      </c>
      <c r="N32" s="292">
        <v>217.44</v>
      </c>
      <c r="O32" s="292"/>
      <c r="P32" s="293"/>
      <c r="Q32" s="160">
        <v>0</v>
      </c>
      <c r="R32" s="160">
        <v>0</v>
      </c>
      <c r="S32" s="160">
        <v>217.44</v>
      </c>
      <c r="V32" s="291">
        <v>0</v>
      </c>
      <c r="W32" s="292">
        <v>0</v>
      </c>
      <c r="X32" s="300">
        <v>217.44</v>
      </c>
      <c r="Y32" s="292"/>
      <c r="Z32" s="304"/>
      <c r="AU32" s="160">
        <f t="shared" si="1"/>
        <v>0</v>
      </c>
      <c r="AV32" s="160">
        <f t="shared" si="2"/>
        <v>0</v>
      </c>
      <c r="AW32" s="160">
        <f t="shared" si="3"/>
        <v>652.31999999999994</v>
      </c>
      <c r="AX32" s="160">
        <f t="shared" si="4"/>
        <v>0</v>
      </c>
      <c r="AY32" s="160">
        <f t="shared" si="3"/>
        <v>0</v>
      </c>
    </row>
    <row r="33" spans="1:51" s="160" customFormat="1" x14ac:dyDescent="0.2">
      <c r="A33" s="160" t="s">
        <v>26</v>
      </c>
      <c r="B33" s="160" t="s">
        <v>135</v>
      </c>
      <c r="C33" s="161"/>
      <c r="D33" s="161"/>
      <c r="E33" s="160" t="s">
        <v>101</v>
      </c>
      <c r="F33" s="161">
        <v>143.80000000000001</v>
      </c>
      <c r="G33" s="332">
        <f t="shared" si="0"/>
        <v>143.80000000000001</v>
      </c>
      <c r="H33" s="160" t="s">
        <v>368</v>
      </c>
      <c r="I33" s="160" t="s">
        <v>79</v>
      </c>
      <c r="J33" s="160" t="s">
        <v>264</v>
      </c>
      <c r="K33" s="160" t="s">
        <v>181</v>
      </c>
      <c r="L33" s="291">
        <v>4488</v>
      </c>
      <c r="M33" s="292">
        <v>6</v>
      </c>
      <c r="N33" s="292">
        <v>29.28</v>
      </c>
      <c r="O33" s="292">
        <v>22.37</v>
      </c>
      <c r="P33" s="293">
        <v>143.08000000000001</v>
      </c>
      <c r="Q33" s="160">
        <v>748</v>
      </c>
      <c r="R33" s="160">
        <v>12</v>
      </c>
      <c r="S33" s="160">
        <v>4.88</v>
      </c>
      <c r="T33" s="160">
        <v>3.73</v>
      </c>
      <c r="U33" s="160">
        <v>143.80000000000001</v>
      </c>
      <c r="V33" s="291">
        <v>0</v>
      </c>
      <c r="W33" s="292">
        <v>0</v>
      </c>
      <c r="X33" s="300"/>
      <c r="Y33" s="292"/>
      <c r="Z33" s="304">
        <v>143.80000000000001</v>
      </c>
      <c r="AU33" s="160">
        <f t="shared" si="1"/>
        <v>5236</v>
      </c>
      <c r="AV33" s="160">
        <f t="shared" si="2"/>
        <v>18</v>
      </c>
      <c r="AW33" s="160">
        <f t="shared" si="3"/>
        <v>34.160000000000004</v>
      </c>
      <c r="AX33" s="160">
        <f t="shared" si="4"/>
        <v>22.37</v>
      </c>
      <c r="AY33" s="160">
        <f t="shared" si="3"/>
        <v>430.68</v>
      </c>
    </row>
    <row r="34" spans="1:51" s="160" customFormat="1" x14ac:dyDescent="0.2">
      <c r="A34" s="160" t="s">
        <v>27</v>
      </c>
      <c r="B34" s="160" t="s">
        <v>135</v>
      </c>
      <c r="C34" s="161">
        <v>87.84</v>
      </c>
      <c r="D34" s="161">
        <v>67.12</v>
      </c>
      <c r="E34" s="160" t="s">
        <v>101</v>
      </c>
      <c r="F34" s="161">
        <v>281.82</v>
      </c>
      <c r="G34" s="332">
        <f t="shared" si="0"/>
        <v>436.78</v>
      </c>
      <c r="H34" s="160" t="s">
        <v>368</v>
      </c>
      <c r="I34" s="160" t="s">
        <v>79</v>
      </c>
      <c r="J34" s="160" t="s">
        <v>265</v>
      </c>
      <c r="K34" s="160" t="s">
        <v>182</v>
      </c>
      <c r="L34" s="291">
        <v>4488</v>
      </c>
      <c r="M34" s="292">
        <v>72</v>
      </c>
      <c r="N34" s="292">
        <v>29.28</v>
      </c>
      <c r="O34" s="292">
        <v>22.37</v>
      </c>
      <c r="P34" s="293">
        <v>280.42</v>
      </c>
      <c r="Q34" s="160">
        <v>14212</v>
      </c>
      <c r="R34" s="160">
        <v>226</v>
      </c>
      <c r="S34" s="160">
        <v>92.72</v>
      </c>
      <c r="T34" s="160">
        <v>70.849999999999994</v>
      </c>
      <c r="U34" s="160">
        <v>281.82</v>
      </c>
      <c r="V34" s="291">
        <v>13464</v>
      </c>
      <c r="W34" s="292">
        <v>232</v>
      </c>
      <c r="X34" s="300">
        <v>87.84</v>
      </c>
      <c r="Y34" s="292">
        <v>67.12</v>
      </c>
      <c r="Z34" s="304">
        <v>281.82</v>
      </c>
      <c r="AU34" s="160">
        <f t="shared" si="1"/>
        <v>32164</v>
      </c>
      <c r="AV34" s="160">
        <f t="shared" si="2"/>
        <v>530</v>
      </c>
      <c r="AW34" s="160">
        <f t="shared" si="3"/>
        <v>209.84</v>
      </c>
      <c r="AX34" s="160">
        <f t="shared" si="4"/>
        <v>89.490000000000009</v>
      </c>
      <c r="AY34" s="160">
        <f t="shared" si="3"/>
        <v>844.06</v>
      </c>
    </row>
    <row r="35" spans="1:51" s="160" customFormat="1" x14ac:dyDescent="0.2">
      <c r="A35" s="160" t="s">
        <v>28</v>
      </c>
      <c r="B35" s="160" t="s">
        <v>135</v>
      </c>
      <c r="C35" s="161">
        <v>912.56</v>
      </c>
      <c r="D35" s="161">
        <v>697.34</v>
      </c>
      <c r="E35" s="160" t="s">
        <v>101</v>
      </c>
      <c r="F35" s="161">
        <v>421.77</v>
      </c>
      <c r="G35" s="332">
        <f>C35+D35+F35</f>
        <v>2031.67</v>
      </c>
      <c r="H35" s="160" t="s">
        <v>369</v>
      </c>
      <c r="I35" s="160" t="s">
        <v>79</v>
      </c>
      <c r="J35" s="160" t="s">
        <v>238</v>
      </c>
      <c r="K35" s="160" t="s">
        <v>183</v>
      </c>
      <c r="L35" s="291">
        <v>75548</v>
      </c>
      <c r="M35" s="292">
        <v>1303</v>
      </c>
      <c r="N35" s="292">
        <v>497.88</v>
      </c>
      <c r="O35" s="292">
        <v>376.64</v>
      </c>
      <c r="P35" s="293">
        <v>419.49</v>
      </c>
      <c r="Q35" s="160">
        <v>121924</v>
      </c>
      <c r="R35" s="160">
        <v>1905</v>
      </c>
      <c r="S35" s="160">
        <v>795.44</v>
      </c>
      <c r="T35" s="160">
        <v>607.84</v>
      </c>
      <c r="U35" s="160">
        <v>421.77</v>
      </c>
      <c r="V35" s="291">
        <v>139876</v>
      </c>
      <c r="W35" s="292">
        <v>2256</v>
      </c>
      <c r="X35" s="300">
        <v>912.56</v>
      </c>
      <c r="Y35" s="292">
        <v>697.34</v>
      </c>
      <c r="Z35" s="304">
        <v>421.77</v>
      </c>
      <c r="AU35" s="160">
        <f t="shared" si="1"/>
        <v>337348</v>
      </c>
      <c r="AV35" s="160">
        <f t="shared" si="2"/>
        <v>5464</v>
      </c>
      <c r="AW35" s="160">
        <f t="shared" si="3"/>
        <v>2205.88</v>
      </c>
      <c r="AX35" s="160">
        <f t="shared" si="4"/>
        <v>1073.98</v>
      </c>
      <c r="AY35" s="160">
        <f t="shared" si="3"/>
        <v>1263.03</v>
      </c>
    </row>
    <row r="36" spans="1:51" s="160" customFormat="1" x14ac:dyDescent="0.2">
      <c r="A36" s="160" t="s">
        <v>29</v>
      </c>
      <c r="B36" s="160" t="s">
        <v>135</v>
      </c>
      <c r="C36" s="161"/>
      <c r="D36" s="161"/>
      <c r="E36" s="160" t="s">
        <v>101</v>
      </c>
      <c r="F36" s="161">
        <v>421.77</v>
      </c>
      <c r="G36" s="332">
        <f>C36+D36+F36</f>
        <v>421.77</v>
      </c>
      <c r="H36" s="160" t="s">
        <v>371</v>
      </c>
      <c r="I36" s="160" t="s">
        <v>79</v>
      </c>
      <c r="J36" s="160" t="s">
        <v>238</v>
      </c>
      <c r="K36" s="160" t="s">
        <v>210</v>
      </c>
      <c r="L36" s="291">
        <v>0</v>
      </c>
      <c r="M36" s="292">
        <v>0</v>
      </c>
      <c r="N36" s="292">
        <v>0</v>
      </c>
      <c r="O36" s="292">
        <v>0</v>
      </c>
      <c r="P36" s="293">
        <v>419.32</v>
      </c>
      <c r="Q36" s="160">
        <v>0</v>
      </c>
      <c r="R36" s="160">
        <v>0</v>
      </c>
      <c r="S36" s="160">
        <v>0</v>
      </c>
      <c r="T36" s="160">
        <v>421.77</v>
      </c>
      <c r="V36" s="291">
        <v>0</v>
      </c>
      <c r="W36" s="292">
        <v>0</v>
      </c>
      <c r="X36" s="300"/>
      <c r="Y36" s="292"/>
      <c r="Z36" s="304">
        <v>421.77</v>
      </c>
      <c r="AU36" s="160">
        <f t="shared" si="1"/>
        <v>0</v>
      </c>
      <c r="AV36" s="160">
        <f t="shared" si="2"/>
        <v>0</v>
      </c>
      <c r="AW36" s="160">
        <f t="shared" si="3"/>
        <v>0</v>
      </c>
      <c r="AX36" s="160">
        <f t="shared" si="4"/>
        <v>0</v>
      </c>
      <c r="AY36" s="160">
        <f>P36+U36+Z36+AE36+AJ36+AO36+AT36</f>
        <v>841.08999999999992</v>
      </c>
    </row>
    <row r="37" spans="1:51" s="181" customFormat="1" x14ac:dyDescent="0.2">
      <c r="A37" s="181" t="s">
        <v>30</v>
      </c>
      <c r="B37" s="181" t="s">
        <v>135</v>
      </c>
      <c r="C37" s="182">
        <v>91.25</v>
      </c>
      <c r="D37" s="182"/>
      <c r="E37" s="181" t="s">
        <v>101</v>
      </c>
      <c r="F37" s="182"/>
      <c r="G37" s="333">
        <f t="shared" ref="G37:G88" si="5">C37+D37+F37</f>
        <v>91.25</v>
      </c>
      <c r="H37" s="181" t="s">
        <v>390</v>
      </c>
      <c r="I37" s="181" t="s">
        <v>80</v>
      </c>
      <c r="J37" s="181" t="s">
        <v>227</v>
      </c>
      <c r="K37" s="181" t="s">
        <v>195</v>
      </c>
      <c r="L37" s="317"/>
      <c r="M37" s="318"/>
      <c r="N37" s="318"/>
      <c r="O37" s="318"/>
      <c r="P37" s="319"/>
      <c r="S37" s="181">
        <v>561.07000000000005</v>
      </c>
      <c r="V37" s="317">
        <v>0</v>
      </c>
      <c r="W37" s="318">
        <v>0</v>
      </c>
      <c r="X37" s="320">
        <v>217.44</v>
      </c>
      <c r="Y37" s="318"/>
      <c r="Z37" s="321"/>
      <c r="AU37" s="181">
        <f t="shared" si="1"/>
        <v>0</v>
      </c>
      <c r="AV37" s="181">
        <f t="shared" si="2"/>
        <v>0</v>
      </c>
      <c r="AW37" s="181">
        <f t="shared" si="3"/>
        <v>778.51</v>
      </c>
      <c r="AX37" s="181">
        <f t="shared" si="4"/>
        <v>0</v>
      </c>
      <c r="AY37" s="181">
        <f t="shared" si="3"/>
        <v>0</v>
      </c>
    </row>
    <row r="38" spans="1:51" s="181" customFormat="1" x14ac:dyDescent="0.2">
      <c r="A38" s="181" t="s">
        <v>31</v>
      </c>
      <c r="B38" s="181" t="s">
        <v>135</v>
      </c>
      <c r="C38" s="182">
        <v>273.27999999999997</v>
      </c>
      <c r="D38" s="182">
        <v>208.83</v>
      </c>
      <c r="E38" s="181" t="s">
        <v>101</v>
      </c>
      <c r="F38" s="182">
        <v>421.77</v>
      </c>
      <c r="G38" s="330">
        <f t="shared" si="5"/>
        <v>903.88</v>
      </c>
      <c r="H38" s="181" t="s">
        <v>390</v>
      </c>
      <c r="I38" s="181" t="s">
        <v>80</v>
      </c>
      <c r="J38" s="181" t="s">
        <v>227</v>
      </c>
      <c r="K38" s="181" t="s">
        <v>196</v>
      </c>
      <c r="L38" s="317">
        <v>68068</v>
      </c>
      <c r="M38" s="318">
        <v>1080</v>
      </c>
      <c r="N38" s="318">
        <v>444.08</v>
      </c>
      <c r="O38" s="318">
        <v>339.35</v>
      </c>
      <c r="P38" s="319">
        <v>421.77</v>
      </c>
      <c r="Q38" s="181">
        <v>30668</v>
      </c>
      <c r="R38" s="181">
        <v>495</v>
      </c>
      <c r="U38" s="181">
        <v>421.77</v>
      </c>
      <c r="V38" s="317">
        <v>41888</v>
      </c>
      <c r="W38" s="318">
        <v>676</v>
      </c>
      <c r="X38" s="320">
        <v>273.27999999999997</v>
      </c>
      <c r="Y38" s="318">
        <v>208.83</v>
      </c>
      <c r="Z38" s="321">
        <v>421.77</v>
      </c>
      <c r="AU38" s="181">
        <f>L38+V38+AA38+AF38+AL38+AP38</f>
        <v>109956</v>
      </c>
      <c r="AV38" s="181">
        <f>M38+W38+AB38+AG38+AK38+AQ38</f>
        <v>1756</v>
      </c>
      <c r="AW38" s="181">
        <f>N38+X38+AC38+AH38+AM38+AR38</f>
        <v>717.3599999999999</v>
      </c>
      <c r="AX38" s="181">
        <f>O38+Y38+AD38+AI38+AN38+AS38</f>
        <v>548.18000000000006</v>
      </c>
      <c r="AY38" s="181">
        <f>P38+Z38+AE38+AJ38+AO38+AT38</f>
        <v>843.54</v>
      </c>
    </row>
    <row r="39" spans="1:51" s="181" customFormat="1" x14ac:dyDescent="0.2">
      <c r="A39" s="181" t="s">
        <v>32</v>
      </c>
      <c r="B39" s="181" t="s">
        <v>135</v>
      </c>
      <c r="C39" s="182">
        <v>439.2</v>
      </c>
      <c r="D39" s="182">
        <v>335.62</v>
      </c>
      <c r="E39" s="181" t="s">
        <v>101</v>
      </c>
      <c r="F39" s="182">
        <v>281.82</v>
      </c>
      <c r="G39" s="330">
        <f t="shared" si="5"/>
        <v>1056.6399999999999</v>
      </c>
      <c r="H39" s="181" t="s">
        <v>394</v>
      </c>
      <c r="I39" s="181" t="s">
        <v>80</v>
      </c>
      <c r="J39" s="181" t="s">
        <v>266</v>
      </c>
      <c r="K39" s="181" t="s">
        <v>197</v>
      </c>
      <c r="L39" s="317">
        <v>249084</v>
      </c>
      <c r="M39" s="318">
        <v>3954</v>
      </c>
      <c r="N39" s="318">
        <v>1625.04</v>
      </c>
      <c r="O39" s="318">
        <v>1241.79</v>
      </c>
      <c r="P39" s="319">
        <v>281.82</v>
      </c>
      <c r="Q39" s="181">
        <v>185504</v>
      </c>
      <c r="R39" s="181">
        <v>3041</v>
      </c>
      <c r="S39" s="181">
        <v>1210.24</v>
      </c>
      <c r="T39" s="181">
        <v>924.82</v>
      </c>
      <c r="U39" s="181">
        <v>281.82</v>
      </c>
      <c r="V39" s="317">
        <v>67320</v>
      </c>
      <c r="W39" s="318">
        <v>1086</v>
      </c>
      <c r="X39" s="320">
        <v>439.2</v>
      </c>
      <c r="Y39" s="318">
        <v>335.62</v>
      </c>
      <c r="Z39" s="321">
        <v>281.82</v>
      </c>
      <c r="AU39" s="181">
        <f t="shared" ref="AU39:AU48" si="6">L39+V39+AA39+AF39+AL39+AP39</f>
        <v>316404</v>
      </c>
      <c r="AV39" s="181">
        <f t="shared" ref="AV39:AV46" si="7">M39+W39+AB39+AG39+AK39+AQ39</f>
        <v>5040</v>
      </c>
      <c r="AW39" s="181">
        <f t="shared" ref="AW39:AY46" si="8">N39+X39+AC39+AH39+AM39+AR39</f>
        <v>2064.2399999999998</v>
      </c>
      <c r="AX39" s="181">
        <f t="shared" si="8"/>
        <v>1577.4099999999999</v>
      </c>
      <c r="AY39" s="181">
        <f t="shared" si="8"/>
        <v>563.64</v>
      </c>
    </row>
    <row r="40" spans="1:51" s="181" customFormat="1" x14ac:dyDescent="0.2">
      <c r="A40" s="181" t="s">
        <v>33</v>
      </c>
      <c r="B40" s="181" t="s">
        <v>135</v>
      </c>
      <c r="C40" s="182">
        <v>507.52</v>
      </c>
      <c r="D40" s="182">
        <v>387.83</v>
      </c>
      <c r="E40" s="181" t="s">
        <v>101</v>
      </c>
      <c r="F40" s="182">
        <v>421.77</v>
      </c>
      <c r="G40" s="330">
        <f t="shared" si="5"/>
        <v>1317.12</v>
      </c>
      <c r="H40" s="181" t="s">
        <v>390</v>
      </c>
      <c r="I40" s="181" t="s">
        <v>80</v>
      </c>
      <c r="J40" s="181" t="s">
        <v>267</v>
      </c>
      <c r="K40" s="181" t="s">
        <v>268</v>
      </c>
      <c r="L40" s="317">
        <v>85272</v>
      </c>
      <c r="M40" s="318">
        <v>1354</v>
      </c>
      <c r="N40" s="318">
        <v>556.32000000000005</v>
      </c>
      <c r="O40" s="318">
        <v>425.12</v>
      </c>
      <c r="P40" s="319">
        <v>421.77</v>
      </c>
      <c r="Q40" s="181">
        <v>124168</v>
      </c>
      <c r="R40" s="181">
        <v>2003</v>
      </c>
      <c r="S40" s="181">
        <v>810.08</v>
      </c>
      <c r="T40" s="181">
        <v>619.09</v>
      </c>
      <c r="U40" s="181">
        <v>421.77</v>
      </c>
      <c r="V40" s="317">
        <v>77792</v>
      </c>
      <c r="W40" s="318">
        <v>1255</v>
      </c>
      <c r="X40" s="320">
        <v>507.52</v>
      </c>
      <c r="Y40" s="318">
        <v>387.83</v>
      </c>
      <c r="Z40" s="321">
        <v>421.77</v>
      </c>
      <c r="AU40" s="181">
        <f t="shared" si="6"/>
        <v>163064</v>
      </c>
      <c r="AV40" s="181">
        <f t="shared" si="7"/>
        <v>2609</v>
      </c>
      <c r="AW40" s="181">
        <f t="shared" si="8"/>
        <v>1063.8400000000001</v>
      </c>
      <c r="AX40" s="181">
        <f t="shared" si="8"/>
        <v>812.95</v>
      </c>
      <c r="AY40" s="181">
        <f t="shared" si="8"/>
        <v>843.54</v>
      </c>
    </row>
    <row r="41" spans="1:51" s="324" customFormat="1" x14ac:dyDescent="0.2">
      <c r="A41" s="324" t="s">
        <v>34</v>
      </c>
      <c r="B41" s="324" t="s">
        <v>135</v>
      </c>
      <c r="C41" s="323">
        <v>39.04</v>
      </c>
      <c r="D41" s="323">
        <v>29.83</v>
      </c>
      <c r="E41" s="324" t="s">
        <v>101</v>
      </c>
      <c r="F41" s="323">
        <v>281.82</v>
      </c>
      <c r="G41" s="333">
        <f t="shared" si="5"/>
        <v>350.69</v>
      </c>
      <c r="H41" s="324" t="s">
        <v>390</v>
      </c>
      <c r="I41" s="324" t="s">
        <v>80</v>
      </c>
      <c r="J41" s="324" t="s">
        <v>316</v>
      </c>
      <c r="K41" s="324" t="s">
        <v>192</v>
      </c>
      <c r="L41" s="325">
        <v>5236</v>
      </c>
      <c r="M41" s="326">
        <v>83</v>
      </c>
      <c r="N41" s="326">
        <v>34.159999999999997</v>
      </c>
      <c r="O41" s="326">
        <v>26.1</v>
      </c>
      <c r="P41" s="327">
        <v>281.82</v>
      </c>
      <c r="Q41" s="324">
        <v>8228</v>
      </c>
      <c r="R41" s="324">
        <v>133</v>
      </c>
      <c r="S41" s="324">
        <v>53.68</v>
      </c>
      <c r="T41" s="324">
        <v>41.02</v>
      </c>
      <c r="U41" s="324">
        <v>281.82</v>
      </c>
      <c r="V41" s="325">
        <v>5984</v>
      </c>
      <c r="W41" s="326">
        <v>97</v>
      </c>
      <c r="X41" s="328">
        <v>39.04</v>
      </c>
      <c r="Y41" s="326">
        <v>29.83</v>
      </c>
      <c r="Z41" s="329">
        <v>281.82</v>
      </c>
      <c r="AU41" s="324">
        <f t="shared" si="6"/>
        <v>11220</v>
      </c>
      <c r="AV41" s="324">
        <f t="shared" si="7"/>
        <v>180</v>
      </c>
      <c r="AW41" s="324">
        <f t="shared" si="8"/>
        <v>73.199999999999989</v>
      </c>
      <c r="AX41" s="324">
        <f t="shared" si="8"/>
        <v>55.93</v>
      </c>
      <c r="AY41" s="324">
        <f t="shared" si="8"/>
        <v>563.64</v>
      </c>
    </row>
    <row r="42" spans="1:51" s="181" customFormat="1" ht="12.6" customHeight="1" x14ac:dyDescent="0.2">
      <c r="A42" s="181" t="s">
        <v>35</v>
      </c>
      <c r="B42" s="181" t="s">
        <v>135</v>
      </c>
      <c r="C42" s="182">
        <v>248.88</v>
      </c>
      <c r="D42" s="182">
        <v>190.18</v>
      </c>
      <c r="E42" s="181" t="s">
        <v>101</v>
      </c>
      <c r="F42" s="182">
        <v>281.82</v>
      </c>
      <c r="G42" s="330">
        <f t="shared" si="5"/>
        <v>720.88</v>
      </c>
      <c r="H42" s="181" t="s">
        <v>395</v>
      </c>
      <c r="I42" s="181" t="s">
        <v>80</v>
      </c>
      <c r="J42" s="181" t="s">
        <v>269</v>
      </c>
      <c r="K42" s="181" t="s">
        <v>198</v>
      </c>
      <c r="L42" s="317">
        <v>62832</v>
      </c>
      <c r="M42" s="318">
        <v>997</v>
      </c>
      <c r="N42" s="318">
        <v>409.92</v>
      </c>
      <c r="O42" s="318">
        <v>313.24</v>
      </c>
      <c r="P42" s="319">
        <v>281.82</v>
      </c>
      <c r="Q42" s="181">
        <v>62832</v>
      </c>
      <c r="R42" s="181">
        <v>997</v>
      </c>
      <c r="S42" s="181">
        <v>409.92</v>
      </c>
      <c r="T42" s="181">
        <v>313.24</v>
      </c>
      <c r="U42" s="181">
        <v>281.82</v>
      </c>
      <c r="V42" s="317"/>
      <c r="W42" s="318"/>
      <c r="X42" s="320"/>
      <c r="Y42" s="318"/>
      <c r="Z42" s="321"/>
      <c r="AU42" s="181">
        <f t="shared" si="6"/>
        <v>62832</v>
      </c>
      <c r="AV42" s="181">
        <f t="shared" si="7"/>
        <v>997</v>
      </c>
      <c r="AW42" s="181">
        <f t="shared" si="8"/>
        <v>409.92</v>
      </c>
      <c r="AX42" s="181">
        <f t="shared" si="8"/>
        <v>313.24</v>
      </c>
      <c r="AY42" s="181">
        <f t="shared" si="8"/>
        <v>281.82</v>
      </c>
    </row>
    <row r="43" spans="1:51" s="181" customFormat="1" x14ac:dyDescent="0.2">
      <c r="A43" s="181" t="s">
        <v>36</v>
      </c>
      <c r="B43" s="181" t="s">
        <v>135</v>
      </c>
      <c r="C43" s="182">
        <v>1903.2</v>
      </c>
      <c r="D43" s="182">
        <v>1454.35</v>
      </c>
      <c r="E43" s="181" t="s">
        <v>101</v>
      </c>
      <c r="F43" s="182">
        <v>563.67999999999995</v>
      </c>
      <c r="G43" s="330">
        <f t="shared" si="5"/>
        <v>3921.23</v>
      </c>
      <c r="H43" s="181" t="s">
        <v>395</v>
      </c>
      <c r="I43" s="181" t="s">
        <v>80</v>
      </c>
      <c r="J43" s="181" t="s">
        <v>270</v>
      </c>
      <c r="K43" s="181" t="s">
        <v>199</v>
      </c>
      <c r="L43" s="317">
        <v>312664</v>
      </c>
      <c r="M43" s="318">
        <v>4963</v>
      </c>
      <c r="N43" s="318">
        <v>2039.84</v>
      </c>
      <c r="O43" s="318">
        <v>1558.76</v>
      </c>
      <c r="P43" s="319">
        <v>563.67999999999995</v>
      </c>
      <c r="Q43" s="181">
        <v>306680</v>
      </c>
      <c r="R43" s="181">
        <v>4946</v>
      </c>
      <c r="S43" s="181">
        <v>2000.8</v>
      </c>
      <c r="T43" s="181">
        <v>1528.93</v>
      </c>
      <c r="U43" s="181">
        <v>563.67999999999995</v>
      </c>
      <c r="V43" s="317">
        <v>291720</v>
      </c>
      <c r="W43" s="318">
        <v>4705</v>
      </c>
      <c r="X43" s="320">
        <v>1903.2</v>
      </c>
      <c r="Y43" s="318">
        <v>1454.35</v>
      </c>
      <c r="Z43" s="321">
        <v>3921.23</v>
      </c>
      <c r="AU43" s="181">
        <f t="shared" si="6"/>
        <v>604384</v>
      </c>
      <c r="AV43" s="181">
        <f t="shared" si="7"/>
        <v>9668</v>
      </c>
      <c r="AW43" s="181">
        <f t="shared" si="8"/>
        <v>3943.04</v>
      </c>
      <c r="AX43" s="181">
        <f t="shared" si="8"/>
        <v>3013.1099999999997</v>
      </c>
      <c r="AY43" s="181">
        <f t="shared" si="8"/>
        <v>4484.91</v>
      </c>
    </row>
    <row r="44" spans="1:51" s="181" customFormat="1" x14ac:dyDescent="0.2">
      <c r="A44" s="181" t="s">
        <v>2</v>
      </c>
      <c r="B44" s="181" t="s">
        <v>135</v>
      </c>
      <c r="C44" s="182">
        <v>217.44</v>
      </c>
      <c r="D44" s="182"/>
      <c r="E44" s="181" t="s">
        <v>101</v>
      </c>
      <c r="F44" s="182">
        <v>0</v>
      </c>
      <c r="G44" s="330">
        <f t="shared" si="5"/>
        <v>217.44</v>
      </c>
      <c r="H44" s="181" t="s">
        <v>395</v>
      </c>
      <c r="I44" s="181" t="s">
        <v>80</v>
      </c>
      <c r="J44" s="181" t="s">
        <v>227</v>
      </c>
      <c r="K44" s="181" t="s">
        <v>216</v>
      </c>
      <c r="L44" s="317">
        <v>0</v>
      </c>
      <c r="M44" s="318">
        <v>0</v>
      </c>
      <c r="N44" s="318">
        <v>217.44</v>
      </c>
      <c r="O44" s="318"/>
      <c r="P44" s="319"/>
      <c r="Q44" s="181">
        <v>0</v>
      </c>
      <c r="R44" s="181">
        <v>0</v>
      </c>
      <c r="S44" s="181">
        <v>217.44</v>
      </c>
      <c r="V44" s="317"/>
      <c r="W44" s="318"/>
      <c r="X44" s="320">
        <v>217.44</v>
      </c>
      <c r="Y44" s="318"/>
      <c r="Z44" s="321"/>
      <c r="AU44" s="181">
        <f t="shared" si="6"/>
        <v>0</v>
      </c>
      <c r="AV44" s="181">
        <f t="shared" si="7"/>
        <v>0</v>
      </c>
      <c r="AW44" s="181">
        <f t="shared" si="8"/>
        <v>434.88</v>
      </c>
      <c r="AX44" s="181">
        <f t="shared" si="8"/>
        <v>0</v>
      </c>
      <c r="AY44" s="181">
        <f t="shared" si="8"/>
        <v>0</v>
      </c>
    </row>
    <row r="45" spans="1:51" s="181" customFormat="1" x14ac:dyDescent="0.2">
      <c r="A45" s="181" t="s">
        <v>37</v>
      </c>
      <c r="B45" s="181" t="s">
        <v>135</v>
      </c>
      <c r="C45" s="182">
        <v>63.44</v>
      </c>
      <c r="D45" s="182">
        <v>48.48</v>
      </c>
      <c r="E45" s="181" t="s">
        <v>101</v>
      </c>
      <c r="F45" s="182">
        <v>281.82</v>
      </c>
      <c r="G45" s="330">
        <f t="shared" si="5"/>
        <v>393.74</v>
      </c>
      <c r="H45" s="181" t="s">
        <v>395</v>
      </c>
      <c r="I45" s="181" t="s">
        <v>80</v>
      </c>
      <c r="J45" s="181" t="s">
        <v>271</v>
      </c>
      <c r="K45" s="181" t="s">
        <v>200</v>
      </c>
      <c r="L45" s="317">
        <v>2992</v>
      </c>
      <c r="M45" s="318">
        <v>47</v>
      </c>
      <c r="N45" s="318">
        <v>19.52</v>
      </c>
      <c r="O45" s="318">
        <v>14.92</v>
      </c>
      <c r="P45" s="319">
        <v>281.82</v>
      </c>
      <c r="Q45" s="181">
        <v>11968</v>
      </c>
      <c r="R45" s="181">
        <v>190</v>
      </c>
      <c r="S45" s="181">
        <v>78.08</v>
      </c>
      <c r="T45" s="181">
        <v>59.67</v>
      </c>
      <c r="U45" s="181">
        <v>281.82</v>
      </c>
      <c r="V45" s="317">
        <v>9724</v>
      </c>
      <c r="W45" s="318">
        <v>157</v>
      </c>
      <c r="X45" s="320">
        <v>63.44</v>
      </c>
      <c r="Y45" s="318">
        <v>48.48</v>
      </c>
      <c r="Z45" s="321">
        <v>281.82</v>
      </c>
      <c r="AU45" s="181">
        <f t="shared" si="6"/>
        <v>12716</v>
      </c>
      <c r="AV45" s="181">
        <f t="shared" si="7"/>
        <v>204</v>
      </c>
      <c r="AW45" s="181">
        <f t="shared" si="8"/>
        <v>82.96</v>
      </c>
      <c r="AX45" s="181">
        <f t="shared" si="8"/>
        <v>63.4</v>
      </c>
      <c r="AY45" s="181">
        <f t="shared" si="8"/>
        <v>563.64</v>
      </c>
    </row>
    <row r="46" spans="1:51" s="181" customFormat="1" x14ac:dyDescent="0.2">
      <c r="A46" s="181" t="s">
        <v>107</v>
      </c>
      <c r="B46" s="181" t="s">
        <v>135</v>
      </c>
      <c r="C46" s="182">
        <v>420.85</v>
      </c>
      <c r="D46" s="182"/>
      <c r="E46" s="181" t="s">
        <v>357</v>
      </c>
      <c r="F46" s="182"/>
      <c r="G46" s="330">
        <f t="shared" si="5"/>
        <v>420.85</v>
      </c>
      <c r="H46" s="181" t="s">
        <v>395</v>
      </c>
      <c r="I46" s="181" t="s">
        <v>80</v>
      </c>
      <c r="J46" s="181" t="s">
        <v>227</v>
      </c>
      <c r="K46" s="181" t="s">
        <v>201</v>
      </c>
      <c r="L46" s="317">
        <v>0</v>
      </c>
      <c r="M46" s="318">
        <v>0</v>
      </c>
      <c r="N46" s="318">
        <v>420.85</v>
      </c>
      <c r="O46" s="318"/>
      <c r="P46" s="319"/>
      <c r="Q46" s="181">
        <v>0</v>
      </c>
      <c r="R46" s="181">
        <v>0</v>
      </c>
      <c r="S46" s="181">
        <v>420.85</v>
      </c>
      <c r="V46" s="317">
        <v>420.85</v>
      </c>
      <c r="W46" s="318"/>
      <c r="X46" s="320"/>
      <c r="Y46" s="318"/>
      <c r="Z46" s="321"/>
      <c r="AU46" s="181">
        <f t="shared" si="6"/>
        <v>420.85</v>
      </c>
      <c r="AV46" s="181">
        <f t="shared" si="7"/>
        <v>0</v>
      </c>
      <c r="AW46" s="181">
        <f t="shared" si="8"/>
        <v>420.85</v>
      </c>
      <c r="AX46" s="181">
        <f t="shared" si="8"/>
        <v>0</v>
      </c>
      <c r="AY46" s="181">
        <f t="shared" si="8"/>
        <v>0</v>
      </c>
    </row>
    <row r="47" spans="1:51" s="160" customFormat="1" x14ac:dyDescent="0.2">
      <c r="A47" s="160" t="s">
        <v>129</v>
      </c>
      <c r="B47" s="160" t="s">
        <v>135</v>
      </c>
      <c r="C47" s="161">
        <v>149.63999999999999</v>
      </c>
      <c r="D47" s="161"/>
      <c r="E47" s="160" t="s">
        <v>112</v>
      </c>
      <c r="F47" s="161"/>
      <c r="G47" s="332">
        <f t="shared" si="5"/>
        <v>149.63999999999999</v>
      </c>
      <c r="H47" s="160" t="s">
        <v>370</v>
      </c>
      <c r="I47" s="160" t="s">
        <v>117</v>
      </c>
      <c r="J47" s="160" t="s">
        <v>221</v>
      </c>
      <c r="K47" s="160" t="s">
        <v>190</v>
      </c>
      <c r="L47" s="291">
        <v>0</v>
      </c>
      <c r="M47" s="292">
        <v>0</v>
      </c>
      <c r="N47" s="292">
        <v>149.63999999999999</v>
      </c>
      <c r="O47" s="292"/>
      <c r="P47" s="293"/>
      <c r="Q47" s="160">
        <v>0</v>
      </c>
      <c r="R47" s="160">
        <v>0</v>
      </c>
      <c r="S47" s="160">
        <v>149.63999999999999</v>
      </c>
      <c r="V47" s="291">
        <v>0</v>
      </c>
      <c r="W47" s="292">
        <v>0</v>
      </c>
      <c r="X47" s="300">
        <v>149.63999999999999</v>
      </c>
      <c r="Y47" s="292"/>
      <c r="Z47" s="304"/>
      <c r="AU47" s="160">
        <f t="shared" si="6"/>
        <v>0</v>
      </c>
      <c r="AV47" s="160">
        <f t="shared" ref="AV47:AV88" si="9">M47+R47+W47+AB47+AG47+AK47+AQ47</f>
        <v>0</v>
      </c>
      <c r="AW47" s="160">
        <f t="shared" si="3"/>
        <v>448.91999999999996</v>
      </c>
      <c r="AX47" s="160">
        <f>O47+AN2456+Y47+AD47+AI47+AN47+AS47</f>
        <v>0</v>
      </c>
      <c r="AY47" s="160">
        <f t="shared" si="3"/>
        <v>0</v>
      </c>
    </row>
    <row r="48" spans="1:51" s="181" customFormat="1" x14ac:dyDescent="0.2">
      <c r="A48" s="181" t="s">
        <v>107</v>
      </c>
      <c r="B48" s="181" t="s">
        <v>135</v>
      </c>
      <c r="C48" s="182">
        <v>420.85</v>
      </c>
      <c r="D48" s="182"/>
      <c r="E48" s="181" t="s">
        <v>112</v>
      </c>
      <c r="F48" s="182"/>
      <c r="G48" s="330">
        <f t="shared" si="5"/>
        <v>420.85</v>
      </c>
      <c r="H48" s="181" t="s">
        <v>390</v>
      </c>
      <c r="I48" s="181" t="s">
        <v>80</v>
      </c>
      <c r="J48" s="181" t="s">
        <v>396</v>
      </c>
      <c r="K48" s="322" t="s">
        <v>397</v>
      </c>
      <c r="L48" s="317"/>
      <c r="M48" s="318"/>
      <c r="N48" s="318"/>
      <c r="O48" s="318"/>
      <c r="P48" s="319"/>
      <c r="V48" s="317">
        <v>0</v>
      </c>
      <c r="W48" s="318">
        <v>0</v>
      </c>
      <c r="X48" s="320">
        <v>420.85</v>
      </c>
      <c r="Y48" s="318"/>
      <c r="Z48" s="321"/>
      <c r="AU48" s="181">
        <f t="shared" si="6"/>
        <v>0</v>
      </c>
      <c r="AV48" s="181">
        <f t="shared" si="9"/>
        <v>0</v>
      </c>
      <c r="AW48" s="181">
        <f t="shared" si="3"/>
        <v>420.85</v>
      </c>
      <c r="AX48" s="181">
        <f>O48+AN2457+Y48+AD48+AI48+AN48+AS48</f>
        <v>0</v>
      </c>
      <c r="AY48" s="181">
        <f t="shared" si="3"/>
        <v>0</v>
      </c>
    </row>
    <row r="49" spans="1:51" s="160" customFormat="1" x14ac:dyDescent="0.2">
      <c r="A49" s="160" t="s">
        <v>128</v>
      </c>
      <c r="B49" s="160" t="s">
        <v>135</v>
      </c>
      <c r="C49" s="161">
        <v>512.4</v>
      </c>
      <c r="D49" s="161">
        <v>391.56</v>
      </c>
      <c r="E49" s="160" t="s">
        <v>112</v>
      </c>
      <c r="F49" s="161"/>
      <c r="G49" s="161">
        <f t="shared" si="5"/>
        <v>903.96</v>
      </c>
      <c r="H49" s="160" t="s">
        <v>375</v>
      </c>
      <c r="I49" s="160" t="s">
        <v>82</v>
      </c>
      <c r="J49" s="160" t="s">
        <v>217</v>
      </c>
      <c r="K49" s="160" t="s">
        <v>161</v>
      </c>
      <c r="L49" s="291">
        <v>56848</v>
      </c>
      <c r="M49" s="292">
        <v>76</v>
      </c>
      <c r="N49" s="292">
        <v>370.88</v>
      </c>
      <c r="O49" s="292">
        <v>283.41000000000003</v>
      </c>
      <c r="P49" s="293"/>
      <c r="Q49" s="160">
        <v>109208</v>
      </c>
      <c r="R49" s="160">
        <v>1733</v>
      </c>
      <c r="S49" s="160">
        <v>712.48</v>
      </c>
      <c r="T49" s="160">
        <v>544.45000000000005</v>
      </c>
      <c r="V49" s="291">
        <v>78540</v>
      </c>
      <c r="W49" s="292">
        <v>1331</v>
      </c>
      <c r="X49" s="300">
        <v>512.4</v>
      </c>
      <c r="Y49" s="292">
        <v>391.56</v>
      </c>
      <c r="Z49" s="304"/>
      <c r="AU49" s="160">
        <f t="shared" ref="AU49:AU88" si="10">L49+Q49+V49+AA49+AF49+AL49+AP49</f>
        <v>244596</v>
      </c>
      <c r="AV49" s="160">
        <f t="shared" si="9"/>
        <v>3140</v>
      </c>
      <c r="AW49" s="160">
        <f t="shared" si="3"/>
        <v>1595.7600000000002</v>
      </c>
      <c r="AX49" s="160">
        <f>O49+AN2458+Y49+AD49+AI49+AN49+AS49</f>
        <v>674.97</v>
      </c>
      <c r="AY49" s="160">
        <f t="shared" si="3"/>
        <v>0</v>
      </c>
    </row>
    <row r="50" spans="1:51" s="160" customFormat="1" x14ac:dyDescent="0.2">
      <c r="A50" s="160" t="s">
        <v>275</v>
      </c>
      <c r="B50" s="160" t="s">
        <v>135</v>
      </c>
      <c r="C50" s="161">
        <v>43.92</v>
      </c>
      <c r="D50" s="161"/>
      <c r="E50" s="160" t="s">
        <v>112</v>
      </c>
      <c r="F50" s="161"/>
      <c r="G50" s="161">
        <f t="shared" si="5"/>
        <v>43.92</v>
      </c>
      <c r="H50" s="160" t="s">
        <v>382</v>
      </c>
      <c r="I50" s="160" t="s">
        <v>82</v>
      </c>
      <c r="J50" s="160" t="s">
        <v>217</v>
      </c>
      <c r="K50" s="160" t="s">
        <v>161</v>
      </c>
      <c r="L50" s="291">
        <v>56848</v>
      </c>
      <c r="M50" s="292">
        <v>76</v>
      </c>
      <c r="N50" s="292">
        <v>370.88</v>
      </c>
      <c r="O50" s="292">
        <v>283.41000000000003</v>
      </c>
      <c r="P50" s="293"/>
      <c r="Q50" s="160">
        <v>14212</v>
      </c>
      <c r="R50" s="160">
        <v>226</v>
      </c>
      <c r="S50" s="160">
        <v>92.72</v>
      </c>
      <c r="V50" s="291"/>
      <c r="W50" s="292"/>
      <c r="X50" s="300">
        <v>43.92</v>
      </c>
      <c r="Y50" s="292"/>
      <c r="Z50" s="304"/>
      <c r="AU50" s="160">
        <f t="shared" si="10"/>
        <v>71060</v>
      </c>
      <c r="AV50" s="160">
        <f t="shared" si="9"/>
        <v>302</v>
      </c>
      <c r="AW50" s="160">
        <f t="shared" si="3"/>
        <v>507.52000000000004</v>
      </c>
      <c r="AX50" s="160">
        <f>O50+AN2459+Y50+AD50+AI50+AN50+AS50</f>
        <v>283.41000000000003</v>
      </c>
      <c r="AY50" s="160">
        <f t="shared" si="3"/>
        <v>0</v>
      </c>
    </row>
    <row r="51" spans="1:51" s="160" customFormat="1" x14ac:dyDescent="0.2">
      <c r="A51" s="160" t="s">
        <v>119</v>
      </c>
      <c r="B51" s="160" t="s">
        <v>135</v>
      </c>
      <c r="C51" s="161">
        <v>102.48</v>
      </c>
      <c r="D51" s="161"/>
      <c r="E51" s="160" t="s">
        <v>112</v>
      </c>
      <c r="F51" s="161"/>
      <c r="G51" s="161">
        <f t="shared" si="5"/>
        <v>102.48</v>
      </c>
      <c r="H51" s="160" t="s">
        <v>375</v>
      </c>
      <c r="I51" s="160" t="s">
        <v>80</v>
      </c>
      <c r="K51" s="160" t="s">
        <v>162</v>
      </c>
      <c r="L51" s="291">
        <v>23188</v>
      </c>
      <c r="M51" s="292">
        <v>374</v>
      </c>
      <c r="N51" s="292">
        <v>151.28</v>
      </c>
      <c r="O51" s="292"/>
      <c r="P51" s="293"/>
      <c r="S51" s="160">
        <v>151.28</v>
      </c>
      <c r="V51" s="291"/>
      <c r="W51" s="292"/>
      <c r="X51" s="300">
        <v>102.48</v>
      </c>
      <c r="Y51" s="292"/>
      <c r="Z51" s="304"/>
      <c r="AU51" s="160">
        <f t="shared" si="10"/>
        <v>23188</v>
      </c>
      <c r="AV51" s="160">
        <f t="shared" si="9"/>
        <v>374</v>
      </c>
      <c r="AW51" s="160">
        <f t="shared" si="3"/>
        <v>405.04</v>
      </c>
      <c r="AX51" s="160">
        <f t="shared" ref="AX51:AX88" si="11">O51+AN2459+Y51+AD51+AI51+AN51+AS51</f>
        <v>0</v>
      </c>
      <c r="AY51" s="160">
        <f t="shared" si="3"/>
        <v>0</v>
      </c>
    </row>
    <row r="52" spans="1:51" s="160" customFormat="1" x14ac:dyDescent="0.2">
      <c r="A52" s="160" t="s">
        <v>123</v>
      </c>
      <c r="B52" s="160" t="s">
        <v>135</v>
      </c>
      <c r="C52" s="161">
        <v>2532.7199999999998</v>
      </c>
      <c r="D52" s="161"/>
      <c r="E52" s="160" t="s">
        <v>112</v>
      </c>
      <c r="F52" s="161"/>
      <c r="G52" s="161">
        <f t="shared" si="5"/>
        <v>2532.7199999999998</v>
      </c>
      <c r="H52" s="160" t="s">
        <v>379</v>
      </c>
      <c r="I52" s="160" t="s">
        <v>80</v>
      </c>
      <c r="J52" s="160" t="s">
        <v>260</v>
      </c>
      <c r="K52" s="160" t="s">
        <v>163</v>
      </c>
      <c r="L52" s="291">
        <v>359788</v>
      </c>
      <c r="M52" s="292">
        <v>481</v>
      </c>
      <c r="N52" s="292">
        <v>2347.2800000000002</v>
      </c>
      <c r="O52" s="292">
        <v>0</v>
      </c>
      <c r="P52" s="293">
        <v>0</v>
      </c>
      <c r="Q52" s="160">
        <v>363528</v>
      </c>
      <c r="R52" s="160">
        <v>5863</v>
      </c>
      <c r="S52" s="160">
        <v>2371.6799999999998</v>
      </c>
      <c r="V52" s="291">
        <v>388212</v>
      </c>
      <c r="W52" s="292">
        <v>6212</v>
      </c>
      <c r="X52" s="300">
        <v>2532.7199999999998</v>
      </c>
      <c r="Y52" s="292"/>
      <c r="Z52" s="304"/>
      <c r="AU52" s="160">
        <f t="shared" si="10"/>
        <v>1111528</v>
      </c>
      <c r="AV52" s="160">
        <f t="shared" si="9"/>
        <v>12556</v>
      </c>
      <c r="AW52" s="160">
        <f t="shared" si="3"/>
        <v>7251.68</v>
      </c>
      <c r="AX52" s="160">
        <f t="shared" si="11"/>
        <v>0</v>
      </c>
      <c r="AY52" s="160">
        <f>P52+U52+Z52+AE52+AJ52+AO52+AT52</f>
        <v>0</v>
      </c>
    </row>
    <row r="53" spans="1:51" s="160" customFormat="1" x14ac:dyDescent="0.2">
      <c r="A53" s="160" t="s">
        <v>125</v>
      </c>
      <c r="B53" s="160" t="s">
        <v>135</v>
      </c>
      <c r="C53" s="161">
        <v>43.92</v>
      </c>
      <c r="D53" s="161">
        <v>33.56</v>
      </c>
      <c r="E53" s="160" t="s">
        <v>112</v>
      </c>
      <c r="F53" s="161"/>
      <c r="G53" s="161">
        <f t="shared" si="5"/>
        <v>77.48</v>
      </c>
      <c r="H53" s="160" t="s">
        <v>379</v>
      </c>
      <c r="I53" s="160" t="s">
        <v>80</v>
      </c>
      <c r="J53" s="160" t="s">
        <v>218</v>
      </c>
      <c r="K53" s="160" t="s">
        <v>164</v>
      </c>
      <c r="L53" s="291">
        <v>2992</v>
      </c>
      <c r="M53" s="292">
        <v>4</v>
      </c>
      <c r="N53" s="292">
        <v>19.52</v>
      </c>
      <c r="O53" s="292">
        <v>14.92</v>
      </c>
      <c r="P53" s="293">
        <v>0</v>
      </c>
      <c r="Q53" s="160">
        <v>9724</v>
      </c>
      <c r="R53" s="160">
        <v>157</v>
      </c>
      <c r="S53" s="160">
        <v>63.44</v>
      </c>
      <c r="T53" s="160">
        <v>48.48</v>
      </c>
      <c r="V53" s="291">
        <v>6732</v>
      </c>
      <c r="W53" s="292">
        <v>109</v>
      </c>
      <c r="X53" s="300">
        <v>43.92</v>
      </c>
      <c r="Y53" s="292">
        <v>33.56</v>
      </c>
      <c r="Z53" s="304"/>
      <c r="AU53" s="160">
        <f t="shared" si="10"/>
        <v>19448</v>
      </c>
      <c r="AV53" s="160">
        <f t="shared" si="9"/>
        <v>270</v>
      </c>
      <c r="AW53" s="160">
        <f t="shared" si="3"/>
        <v>126.88</v>
      </c>
      <c r="AX53" s="160">
        <f t="shared" si="11"/>
        <v>48.480000000000004</v>
      </c>
      <c r="AY53" s="160">
        <f t="shared" si="3"/>
        <v>0</v>
      </c>
    </row>
    <row r="54" spans="1:51" s="160" customFormat="1" x14ac:dyDescent="0.2">
      <c r="A54" s="160" t="s">
        <v>124</v>
      </c>
      <c r="B54" s="160" t="s">
        <v>135</v>
      </c>
      <c r="C54" s="161">
        <v>409.92</v>
      </c>
      <c r="D54" s="161">
        <v>313.24</v>
      </c>
      <c r="E54" s="160" t="s">
        <v>112</v>
      </c>
      <c r="F54" s="161"/>
      <c r="G54" s="161">
        <f t="shared" si="5"/>
        <v>723.16000000000008</v>
      </c>
      <c r="H54" s="160" t="s">
        <v>379</v>
      </c>
      <c r="I54" s="160" t="s">
        <v>80</v>
      </c>
      <c r="J54" s="160" t="s">
        <v>261</v>
      </c>
      <c r="K54" s="160" t="s">
        <v>165</v>
      </c>
      <c r="L54" s="291">
        <v>41888</v>
      </c>
      <c r="M54" s="292">
        <v>56</v>
      </c>
      <c r="N54" s="292">
        <v>273.27999999999997</v>
      </c>
      <c r="O54" s="292">
        <v>208.83</v>
      </c>
      <c r="P54" s="293"/>
      <c r="Q54" s="160">
        <v>62832</v>
      </c>
      <c r="R54" s="160">
        <v>997</v>
      </c>
      <c r="S54" s="160">
        <v>409.92</v>
      </c>
      <c r="T54" s="160">
        <v>313.24</v>
      </c>
      <c r="V54" s="291">
        <v>62832</v>
      </c>
      <c r="W54" s="292">
        <v>1013</v>
      </c>
      <c r="X54" s="300">
        <v>409.92</v>
      </c>
      <c r="Y54" s="292">
        <v>313.24</v>
      </c>
      <c r="Z54" s="304"/>
      <c r="AU54" s="160">
        <f t="shared" si="10"/>
        <v>167552</v>
      </c>
      <c r="AV54" s="160">
        <f t="shared" si="9"/>
        <v>2066</v>
      </c>
      <c r="AW54" s="160">
        <f t="shared" si="3"/>
        <v>1093.1200000000001</v>
      </c>
      <c r="AX54" s="160">
        <f t="shared" si="11"/>
        <v>522.07000000000005</v>
      </c>
      <c r="AY54" s="160">
        <f t="shared" si="3"/>
        <v>0</v>
      </c>
    </row>
    <row r="55" spans="1:51" s="160" customFormat="1" x14ac:dyDescent="0.2">
      <c r="A55" s="160" t="s">
        <v>118</v>
      </c>
      <c r="B55" s="160" t="s">
        <v>135</v>
      </c>
      <c r="C55" s="161">
        <v>217.44</v>
      </c>
      <c r="D55" s="161"/>
      <c r="E55" s="160" t="s">
        <v>112</v>
      </c>
      <c r="F55" s="161"/>
      <c r="G55" s="161">
        <f t="shared" si="5"/>
        <v>217.44</v>
      </c>
      <c r="H55" s="160" t="s">
        <v>379</v>
      </c>
      <c r="I55" s="160" t="s">
        <v>80</v>
      </c>
      <c r="J55" s="160" t="s">
        <v>262</v>
      </c>
      <c r="K55" s="160" t="s">
        <v>206</v>
      </c>
      <c r="L55" s="291">
        <v>0</v>
      </c>
      <c r="M55" s="292">
        <v>0</v>
      </c>
      <c r="N55" s="292">
        <v>217.44</v>
      </c>
      <c r="O55" s="292"/>
      <c r="P55" s="293"/>
      <c r="Q55" s="160">
        <v>0</v>
      </c>
      <c r="R55" s="160">
        <v>0</v>
      </c>
      <c r="S55" s="160">
        <v>217.44</v>
      </c>
      <c r="V55" s="291"/>
      <c r="W55" s="292"/>
      <c r="X55" s="300">
        <v>217.44</v>
      </c>
      <c r="Y55" s="292"/>
      <c r="Z55" s="304"/>
      <c r="AU55" s="160">
        <f t="shared" si="10"/>
        <v>0</v>
      </c>
      <c r="AV55" s="160">
        <f t="shared" si="9"/>
        <v>0</v>
      </c>
      <c r="AW55" s="160">
        <f t="shared" si="3"/>
        <v>652.31999999999994</v>
      </c>
      <c r="AX55" s="160">
        <f t="shared" si="11"/>
        <v>0</v>
      </c>
      <c r="AY55" s="160">
        <f t="shared" si="3"/>
        <v>0</v>
      </c>
    </row>
    <row r="56" spans="1:51" s="160" customFormat="1" x14ac:dyDescent="0.2">
      <c r="A56" s="160" t="s">
        <v>120</v>
      </c>
      <c r="B56" s="160" t="s">
        <v>135</v>
      </c>
      <c r="C56" s="161">
        <v>420.85</v>
      </c>
      <c r="D56" s="161"/>
      <c r="E56" s="160" t="s">
        <v>111</v>
      </c>
      <c r="F56" s="161"/>
      <c r="G56" s="161">
        <f t="shared" si="5"/>
        <v>420.85</v>
      </c>
      <c r="H56" s="160" t="s">
        <v>379</v>
      </c>
      <c r="I56" s="160" t="s">
        <v>121</v>
      </c>
      <c r="J56" s="160" t="s">
        <v>263</v>
      </c>
      <c r="K56" s="160" t="s">
        <v>166</v>
      </c>
      <c r="L56" s="291">
        <v>0</v>
      </c>
      <c r="M56" s="292">
        <v>0</v>
      </c>
      <c r="N56" s="292">
        <v>420.85</v>
      </c>
      <c r="O56" s="292"/>
      <c r="P56" s="293"/>
      <c r="Q56" s="160">
        <v>0</v>
      </c>
      <c r="R56" s="160">
        <v>0</v>
      </c>
      <c r="S56" s="160">
        <v>420.85</v>
      </c>
      <c r="V56" s="291"/>
      <c r="W56" s="292"/>
      <c r="X56" s="300">
        <v>420.85</v>
      </c>
      <c r="Y56" s="292"/>
      <c r="Z56" s="304"/>
      <c r="AU56" s="160">
        <f t="shared" si="10"/>
        <v>0</v>
      </c>
      <c r="AV56" s="160">
        <f t="shared" si="9"/>
        <v>0</v>
      </c>
      <c r="AW56" s="160">
        <f t="shared" si="3"/>
        <v>1262.5500000000002</v>
      </c>
      <c r="AX56" s="160">
        <f t="shared" si="11"/>
        <v>0</v>
      </c>
      <c r="AY56" s="160">
        <f t="shared" si="3"/>
        <v>0</v>
      </c>
    </row>
    <row r="57" spans="1:51" customFormat="1" x14ac:dyDescent="0.2">
      <c r="A57" t="s">
        <v>122</v>
      </c>
      <c r="B57" t="s">
        <v>135</v>
      </c>
      <c r="C57" s="35"/>
      <c r="D57" s="35"/>
      <c r="E57" t="s">
        <v>111</v>
      </c>
      <c r="F57" s="35"/>
      <c r="G57" s="35">
        <f t="shared" si="5"/>
        <v>0</v>
      </c>
      <c r="I57" t="s">
        <v>121</v>
      </c>
      <c r="L57" s="285"/>
      <c r="M57" s="286"/>
      <c r="N57" s="286"/>
      <c r="O57" s="286"/>
      <c r="P57" s="287"/>
      <c r="V57" s="285"/>
      <c r="W57" s="286"/>
      <c r="X57" s="298"/>
      <c r="Y57" s="286"/>
      <c r="Z57" s="303"/>
      <c r="AU57">
        <f t="shared" si="10"/>
        <v>0</v>
      </c>
      <c r="AV57">
        <f t="shared" si="9"/>
        <v>0</v>
      </c>
      <c r="AW57">
        <f t="shared" si="3"/>
        <v>0</v>
      </c>
      <c r="AX57">
        <f t="shared" si="11"/>
        <v>0</v>
      </c>
      <c r="AY57">
        <f t="shared" si="3"/>
        <v>0</v>
      </c>
    </row>
    <row r="58" spans="1:51" customFormat="1" x14ac:dyDescent="0.2">
      <c r="A58" t="s">
        <v>115</v>
      </c>
      <c r="B58" t="s">
        <v>135</v>
      </c>
      <c r="C58" s="35"/>
      <c r="D58" s="35"/>
      <c r="E58" t="s">
        <v>111</v>
      </c>
      <c r="F58" s="35"/>
      <c r="G58" s="35">
        <f t="shared" si="5"/>
        <v>0</v>
      </c>
      <c r="I58" t="s">
        <v>121</v>
      </c>
      <c r="L58" s="285"/>
      <c r="M58" s="286"/>
      <c r="N58" s="286"/>
      <c r="O58" s="286"/>
      <c r="P58" s="287"/>
      <c r="V58" s="285"/>
      <c r="W58" s="286"/>
      <c r="X58" s="298"/>
      <c r="Y58" s="286"/>
      <c r="Z58" s="303"/>
      <c r="AU58">
        <f t="shared" si="10"/>
        <v>0</v>
      </c>
      <c r="AV58">
        <f t="shared" si="9"/>
        <v>0</v>
      </c>
      <c r="AW58">
        <f t="shared" si="3"/>
        <v>0</v>
      </c>
      <c r="AX58">
        <f t="shared" si="11"/>
        <v>0</v>
      </c>
      <c r="AY58">
        <f t="shared" si="3"/>
        <v>0</v>
      </c>
    </row>
    <row r="59" spans="1:51" s="160" customFormat="1" x14ac:dyDescent="0.2">
      <c r="A59" s="160" t="s">
        <v>38</v>
      </c>
      <c r="B59" s="160" t="s">
        <v>135</v>
      </c>
      <c r="C59" s="161">
        <v>771.04</v>
      </c>
      <c r="D59" s="161">
        <v>589.20000000000005</v>
      </c>
      <c r="E59" s="160" t="s">
        <v>99</v>
      </c>
      <c r="F59" s="161">
        <v>281.82</v>
      </c>
      <c r="G59" s="161">
        <f t="shared" si="5"/>
        <v>1642.06</v>
      </c>
      <c r="H59" s="160" t="s">
        <v>372</v>
      </c>
      <c r="I59" s="160" t="s">
        <v>81</v>
      </c>
      <c r="J59" s="160" t="s">
        <v>220</v>
      </c>
      <c r="K59" s="160" t="s">
        <v>184</v>
      </c>
      <c r="L59" s="291">
        <v>195228</v>
      </c>
      <c r="M59" s="292">
        <v>261</v>
      </c>
      <c r="N59" s="292">
        <v>1273.68</v>
      </c>
      <c r="O59" s="292">
        <v>973.3</v>
      </c>
      <c r="P59" s="293">
        <v>280.52999999999997</v>
      </c>
      <c r="Q59" s="160">
        <v>159324</v>
      </c>
      <c r="R59" s="160">
        <v>2570</v>
      </c>
      <c r="S59" s="160">
        <v>1039.44</v>
      </c>
      <c r="T59" s="160">
        <v>794.3</v>
      </c>
      <c r="U59" s="160">
        <v>281.82</v>
      </c>
      <c r="V59" s="291">
        <v>118184</v>
      </c>
      <c r="W59" s="292">
        <v>2038</v>
      </c>
      <c r="X59" s="300">
        <v>771.04</v>
      </c>
      <c r="Y59" s="292">
        <v>589.20000000000005</v>
      </c>
      <c r="Z59" s="304">
        <v>281.82</v>
      </c>
      <c r="AU59" s="160">
        <f t="shared" si="10"/>
        <v>472736</v>
      </c>
      <c r="AV59" s="160">
        <f t="shared" si="9"/>
        <v>4869</v>
      </c>
      <c r="AW59" s="160">
        <f t="shared" si="3"/>
        <v>3084.16</v>
      </c>
      <c r="AX59" s="160">
        <f t="shared" si="11"/>
        <v>1562.5</v>
      </c>
      <c r="AY59" s="160">
        <f t="shared" si="3"/>
        <v>844.16999999999985</v>
      </c>
    </row>
    <row r="60" spans="1:51" s="160" customFormat="1" x14ac:dyDescent="0.2">
      <c r="A60" s="160" t="s">
        <v>39</v>
      </c>
      <c r="B60" s="160" t="s">
        <v>135</v>
      </c>
      <c r="C60" s="161">
        <v>361.12</v>
      </c>
      <c r="D60" s="161">
        <v>275.95</v>
      </c>
      <c r="E60" s="160" t="s">
        <v>99</v>
      </c>
      <c r="F60" s="161">
        <v>281.82</v>
      </c>
      <c r="G60" s="161">
        <f t="shared" si="5"/>
        <v>918.88999999999987</v>
      </c>
      <c r="H60" s="160" t="s">
        <v>370</v>
      </c>
      <c r="I60" s="160" t="s">
        <v>81</v>
      </c>
      <c r="J60" s="160" t="s">
        <v>221</v>
      </c>
      <c r="K60" s="160" t="s">
        <v>185</v>
      </c>
      <c r="L60" s="291">
        <v>48620</v>
      </c>
      <c r="M60" s="292">
        <v>65</v>
      </c>
      <c r="N60" s="292">
        <v>317.2</v>
      </c>
      <c r="O60" s="292">
        <v>242.39</v>
      </c>
      <c r="P60" s="293">
        <v>280.64999999999998</v>
      </c>
      <c r="Q60" s="160">
        <v>60588</v>
      </c>
      <c r="R60" s="160">
        <v>977</v>
      </c>
      <c r="S60" s="160">
        <v>395.28</v>
      </c>
      <c r="T60" s="160">
        <v>302.06</v>
      </c>
      <c r="U60" s="160">
        <v>281.82</v>
      </c>
      <c r="V60" s="291">
        <v>55352</v>
      </c>
      <c r="W60" s="292">
        <v>938</v>
      </c>
      <c r="X60" s="300">
        <v>361.12</v>
      </c>
      <c r="Y60" s="292">
        <v>275.95</v>
      </c>
      <c r="Z60" s="304">
        <v>281.82</v>
      </c>
      <c r="AU60" s="160">
        <f t="shared" si="10"/>
        <v>164560</v>
      </c>
      <c r="AV60" s="160">
        <f t="shared" si="9"/>
        <v>1980</v>
      </c>
      <c r="AW60" s="160">
        <f t="shared" si="3"/>
        <v>1073.5999999999999</v>
      </c>
      <c r="AX60" s="160">
        <f t="shared" si="11"/>
        <v>518.33999999999992</v>
      </c>
      <c r="AY60" s="160">
        <f t="shared" si="3"/>
        <v>844.29</v>
      </c>
    </row>
    <row r="61" spans="1:51" s="160" customFormat="1" x14ac:dyDescent="0.2">
      <c r="A61" s="160" t="s">
        <v>40</v>
      </c>
      <c r="B61" s="160" t="s">
        <v>135</v>
      </c>
      <c r="C61" s="161">
        <v>292.8</v>
      </c>
      <c r="D61" s="161">
        <v>223.75</v>
      </c>
      <c r="E61" s="160" t="s">
        <v>99</v>
      </c>
      <c r="F61" s="161">
        <v>281.82</v>
      </c>
      <c r="G61" s="161">
        <f t="shared" si="5"/>
        <v>798.36999999999989</v>
      </c>
      <c r="H61" s="160" t="s">
        <v>372</v>
      </c>
      <c r="I61" s="160" t="s">
        <v>81</v>
      </c>
      <c r="J61" s="160" t="s">
        <v>257</v>
      </c>
      <c r="K61" s="160" t="s">
        <v>186</v>
      </c>
      <c r="L61" s="291">
        <v>89012</v>
      </c>
      <c r="M61" s="292">
        <v>119</v>
      </c>
      <c r="N61" s="292">
        <v>580.72</v>
      </c>
      <c r="O61" s="292">
        <v>443.76</v>
      </c>
      <c r="P61" s="293">
        <v>280.52999999999997</v>
      </c>
      <c r="Q61" s="160">
        <v>92004</v>
      </c>
      <c r="R61" s="160">
        <v>1460</v>
      </c>
      <c r="S61" s="160">
        <v>600.24</v>
      </c>
      <c r="T61" s="160">
        <v>458.68</v>
      </c>
      <c r="U61" s="160">
        <v>281.82</v>
      </c>
      <c r="V61" s="291">
        <v>44880</v>
      </c>
      <c r="W61" s="292">
        <v>774</v>
      </c>
      <c r="X61" s="300">
        <v>292.8</v>
      </c>
      <c r="Y61" s="292">
        <v>223.75</v>
      </c>
      <c r="Z61" s="304">
        <v>281.82</v>
      </c>
      <c r="AU61" s="160">
        <f t="shared" si="10"/>
        <v>225896</v>
      </c>
      <c r="AV61" s="160">
        <f t="shared" si="9"/>
        <v>2353</v>
      </c>
      <c r="AW61" s="160">
        <f t="shared" si="3"/>
        <v>1473.76</v>
      </c>
      <c r="AX61" s="160">
        <f t="shared" si="11"/>
        <v>667.51</v>
      </c>
      <c r="AY61" s="160">
        <f t="shared" si="3"/>
        <v>844.16999999999985</v>
      </c>
    </row>
    <row r="62" spans="1:51" s="160" customFormat="1" x14ac:dyDescent="0.2">
      <c r="A62" s="160" t="s">
        <v>56</v>
      </c>
      <c r="B62" s="160" t="s">
        <v>135</v>
      </c>
      <c r="C62" s="161">
        <v>351.36</v>
      </c>
      <c r="D62" s="161">
        <v>268.5</v>
      </c>
      <c r="E62" s="160" t="s">
        <v>99</v>
      </c>
      <c r="F62" s="161">
        <v>281.82</v>
      </c>
      <c r="G62" s="161">
        <f t="shared" si="5"/>
        <v>901.68000000000006</v>
      </c>
      <c r="H62" s="160" t="s">
        <v>376</v>
      </c>
      <c r="I62" s="160" t="s">
        <v>84</v>
      </c>
      <c r="J62" s="160" t="s">
        <v>224</v>
      </c>
      <c r="K62" s="160" t="s">
        <v>211</v>
      </c>
      <c r="L62" s="291">
        <v>38148</v>
      </c>
      <c r="M62" s="292">
        <v>606</v>
      </c>
      <c r="N62" s="292">
        <v>248.88</v>
      </c>
      <c r="O62" s="292">
        <v>190.18</v>
      </c>
      <c r="P62" s="293">
        <v>278.89</v>
      </c>
      <c r="Q62" s="160">
        <v>59092</v>
      </c>
      <c r="R62" s="160">
        <v>969</v>
      </c>
      <c r="S62" s="160">
        <v>385.52</v>
      </c>
      <c r="T62" s="160">
        <v>294.60000000000002</v>
      </c>
      <c r="U62" s="160">
        <v>281.82</v>
      </c>
      <c r="V62" s="291">
        <v>53856</v>
      </c>
      <c r="W62" s="292">
        <v>913</v>
      </c>
      <c r="X62" s="300">
        <v>351.36</v>
      </c>
      <c r="Y62" s="292">
        <v>268.5</v>
      </c>
      <c r="Z62" s="304">
        <v>281.82</v>
      </c>
      <c r="AU62" s="160">
        <f t="shared" si="10"/>
        <v>151096</v>
      </c>
      <c r="AV62" s="160">
        <f t="shared" si="9"/>
        <v>2488</v>
      </c>
      <c r="AW62" s="160">
        <f t="shared" si="3"/>
        <v>985.76</v>
      </c>
      <c r="AX62" s="160">
        <f t="shared" si="11"/>
        <v>458.68</v>
      </c>
      <c r="AY62" s="160">
        <f t="shared" si="3"/>
        <v>842.53</v>
      </c>
    </row>
    <row r="63" spans="1:51" s="308" customFormat="1" x14ac:dyDescent="0.2">
      <c r="A63" s="308" t="s">
        <v>41</v>
      </c>
      <c r="B63" s="308" t="s">
        <v>135</v>
      </c>
      <c r="C63" s="309">
        <v>217.44</v>
      </c>
      <c r="D63" s="309"/>
      <c r="E63" s="308" t="s">
        <v>101</v>
      </c>
      <c r="F63" s="309"/>
      <c r="G63" s="309">
        <f t="shared" si="5"/>
        <v>217.44</v>
      </c>
      <c r="H63" s="308" t="s">
        <v>375</v>
      </c>
      <c r="I63" s="308" t="s">
        <v>82</v>
      </c>
      <c r="J63" s="308" t="s">
        <v>240</v>
      </c>
      <c r="K63" s="308" t="s">
        <v>167</v>
      </c>
      <c r="L63" s="310">
        <v>0</v>
      </c>
      <c r="M63" s="311">
        <v>0</v>
      </c>
      <c r="N63" s="311">
        <v>217.44</v>
      </c>
      <c r="O63" s="311">
        <v>0</v>
      </c>
      <c r="P63" s="312">
        <v>0</v>
      </c>
      <c r="Q63" s="308">
        <v>0</v>
      </c>
      <c r="R63" s="308">
        <v>0</v>
      </c>
      <c r="S63" s="308">
        <v>217.44</v>
      </c>
      <c r="V63" s="310"/>
      <c r="W63" s="311"/>
      <c r="X63" s="313">
        <v>217.44</v>
      </c>
      <c r="Y63" s="311"/>
      <c r="Z63" s="314"/>
      <c r="AU63" s="308">
        <f t="shared" si="10"/>
        <v>0</v>
      </c>
      <c r="AV63" s="308">
        <f t="shared" si="9"/>
        <v>0</v>
      </c>
      <c r="AW63" s="308">
        <f t="shared" si="3"/>
        <v>652.31999999999994</v>
      </c>
      <c r="AX63" s="308">
        <f t="shared" si="11"/>
        <v>0</v>
      </c>
      <c r="AY63" s="308">
        <f t="shared" si="3"/>
        <v>0</v>
      </c>
    </row>
    <row r="64" spans="1:51" s="308" customFormat="1" x14ac:dyDescent="0.2">
      <c r="A64" s="308" t="s">
        <v>42</v>
      </c>
      <c r="B64" s="308" t="s">
        <v>135</v>
      </c>
      <c r="C64" s="309">
        <v>217.44</v>
      </c>
      <c r="D64" s="309"/>
      <c r="E64" s="308" t="s">
        <v>101</v>
      </c>
      <c r="F64" s="309"/>
      <c r="G64" s="309">
        <f t="shared" si="5"/>
        <v>217.44</v>
      </c>
      <c r="H64" s="308" t="s">
        <v>375</v>
      </c>
      <c r="I64" s="308" t="s">
        <v>83</v>
      </c>
      <c r="J64" s="308" t="s">
        <v>241</v>
      </c>
      <c r="K64" s="308" t="s">
        <v>168</v>
      </c>
      <c r="L64" s="310">
        <v>0</v>
      </c>
      <c r="M64" s="311" t="s">
        <v>308</v>
      </c>
      <c r="N64" s="311">
        <v>217.44</v>
      </c>
      <c r="O64" s="311"/>
      <c r="P64" s="312"/>
      <c r="Q64" s="308">
        <v>0</v>
      </c>
      <c r="R64" s="308">
        <v>0</v>
      </c>
      <c r="S64" s="308">
        <v>217.44</v>
      </c>
      <c r="V64" s="310"/>
      <c r="W64" s="311"/>
      <c r="X64" s="313">
        <v>217.44</v>
      </c>
      <c r="Y64" s="311"/>
      <c r="Z64" s="314"/>
      <c r="AU64" s="308">
        <f t="shared" si="10"/>
        <v>0</v>
      </c>
      <c r="AV64" s="308">
        <f>AQ64+AL64+AG64+AB64+W64+R63+M63</f>
        <v>0</v>
      </c>
      <c r="AW64" s="308">
        <f t="shared" si="3"/>
        <v>652.31999999999994</v>
      </c>
      <c r="AX64" s="308">
        <f t="shared" si="11"/>
        <v>0</v>
      </c>
      <c r="AY64" s="308">
        <f t="shared" si="3"/>
        <v>0</v>
      </c>
    </row>
    <row r="65" spans="1:51" s="308" customFormat="1" x14ac:dyDescent="0.2">
      <c r="A65" s="308" t="s">
        <v>88</v>
      </c>
      <c r="B65" s="308" t="s">
        <v>135</v>
      </c>
      <c r="C65" s="309">
        <v>420.85</v>
      </c>
      <c r="D65" s="309"/>
      <c r="E65" s="308" t="s">
        <v>101</v>
      </c>
      <c r="F65" s="309"/>
      <c r="G65" s="309">
        <f t="shared" si="5"/>
        <v>420.85</v>
      </c>
      <c r="H65" s="308" t="s">
        <v>375</v>
      </c>
      <c r="I65" s="308" t="s">
        <v>82</v>
      </c>
      <c r="J65" s="308" t="s">
        <v>242</v>
      </c>
      <c r="K65" s="308" t="s">
        <v>212</v>
      </c>
      <c r="L65" s="310"/>
      <c r="M65" s="311"/>
      <c r="N65" s="311">
        <v>420.85</v>
      </c>
      <c r="O65" s="311"/>
      <c r="P65" s="312"/>
      <c r="Q65" s="308">
        <v>0</v>
      </c>
      <c r="R65" s="308">
        <v>0</v>
      </c>
      <c r="S65" s="308">
        <v>420.85</v>
      </c>
      <c r="V65" s="310"/>
      <c r="W65" s="311"/>
      <c r="X65" s="313">
        <v>420.85</v>
      </c>
      <c r="Y65" s="311"/>
      <c r="Z65" s="314"/>
      <c r="AU65" s="308">
        <f t="shared" si="10"/>
        <v>0</v>
      </c>
      <c r="AV65" s="308">
        <f t="shared" si="9"/>
        <v>0</v>
      </c>
      <c r="AW65" s="308">
        <f t="shared" si="3"/>
        <v>1262.5500000000002</v>
      </c>
      <c r="AX65" s="308">
        <f t="shared" si="11"/>
        <v>0</v>
      </c>
      <c r="AY65" s="308">
        <f t="shared" si="3"/>
        <v>0</v>
      </c>
    </row>
    <row r="66" spans="1:51" s="308" customFormat="1" x14ac:dyDescent="0.2">
      <c r="A66" s="308" t="s">
        <v>43</v>
      </c>
      <c r="B66" s="308" t="s">
        <v>135</v>
      </c>
      <c r="C66" s="309">
        <v>217.44</v>
      </c>
      <c r="D66" s="309"/>
      <c r="E66" s="308" t="s">
        <v>101</v>
      </c>
      <c r="F66" s="309"/>
      <c r="G66" s="309">
        <f t="shared" si="5"/>
        <v>217.44</v>
      </c>
      <c r="H66" s="308" t="s">
        <v>375</v>
      </c>
      <c r="I66" s="308" t="s">
        <v>82</v>
      </c>
      <c r="J66" s="308" t="s">
        <v>243</v>
      </c>
      <c r="K66" s="308" t="s">
        <v>213</v>
      </c>
      <c r="L66" s="310"/>
      <c r="M66" s="311"/>
      <c r="N66" s="311">
        <v>217.44</v>
      </c>
      <c r="O66" s="311"/>
      <c r="P66" s="312"/>
      <c r="Q66" s="308">
        <v>0</v>
      </c>
      <c r="R66" s="308">
        <v>0</v>
      </c>
      <c r="S66" s="308">
        <v>217.44</v>
      </c>
      <c r="V66" s="310"/>
      <c r="W66" s="311"/>
      <c r="X66" s="313">
        <v>217.44</v>
      </c>
      <c r="Y66" s="311"/>
      <c r="Z66" s="314"/>
      <c r="AU66" s="308">
        <f t="shared" si="10"/>
        <v>0</v>
      </c>
      <c r="AV66" s="308">
        <f t="shared" si="9"/>
        <v>0</v>
      </c>
      <c r="AW66" s="308">
        <f t="shared" si="3"/>
        <v>652.31999999999994</v>
      </c>
      <c r="AX66" s="308">
        <f t="shared" si="11"/>
        <v>0</v>
      </c>
      <c r="AY66" s="308">
        <f t="shared" si="3"/>
        <v>0</v>
      </c>
    </row>
    <row r="67" spans="1:51" s="308" customFormat="1" x14ac:dyDescent="0.2">
      <c r="A67" s="308" t="s">
        <v>44</v>
      </c>
      <c r="B67" s="308" t="s">
        <v>135</v>
      </c>
      <c r="C67" s="309">
        <v>217.44</v>
      </c>
      <c r="D67" s="309"/>
      <c r="E67" s="308" t="s">
        <v>101</v>
      </c>
      <c r="F67" s="309"/>
      <c r="G67" s="309">
        <f t="shared" si="5"/>
        <v>217.44</v>
      </c>
      <c r="H67" s="308" t="s">
        <v>387</v>
      </c>
      <c r="I67" s="308" t="s">
        <v>82</v>
      </c>
      <c r="J67" s="308" t="s">
        <v>244</v>
      </c>
      <c r="K67" s="308" t="s">
        <v>169</v>
      </c>
      <c r="L67" s="310"/>
      <c r="M67" s="311"/>
      <c r="N67" s="311">
        <v>217.44</v>
      </c>
      <c r="O67" s="311"/>
      <c r="P67" s="312"/>
      <c r="S67" s="308">
        <v>217.44</v>
      </c>
      <c r="V67" s="310"/>
      <c r="W67" s="311"/>
      <c r="X67" s="313">
        <v>217.44</v>
      </c>
      <c r="Y67" s="311"/>
      <c r="Z67" s="314"/>
      <c r="AU67" s="308">
        <f t="shared" si="10"/>
        <v>0</v>
      </c>
      <c r="AV67" s="308">
        <f t="shared" si="9"/>
        <v>0</v>
      </c>
      <c r="AW67" s="308">
        <f t="shared" si="3"/>
        <v>652.31999999999994</v>
      </c>
      <c r="AX67" s="308">
        <f t="shared" si="11"/>
        <v>0</v>
      </c>
      <c r="AY67" s="308">
        <f t="shared" si="3"/>
        <v>0</v>
      </c>
    </row>
    <row r="68" spans="1:51" s="308" customFormat="1" x14ac:dyDescent="0.2">
      <c r="A68" s="308" t="s">
        <v>1</v>
      </c>
      <c r="B68" s="308" t="s">
        <v>135</v>
      </c>
      <c r="C68" s="309">
        <v>217.44</v>
      </c>
      <c r="D68" s="309"/>
      <c r="E68" s="308" t="s">
        <v>101</v>
      </c>
      <c r="F68" s="309"/>
      <c r="G68" s="309">
        <f t="shared" si="5"/>
        <v>217.44</v>
      </c>
      <c r="H68" s="308" t="s">
        <v>375</v>
      </c>
      <c r="I68" s="308" t="s">
        <v>70</v>
      </c>
      <c r="J68" s="308" t="s">
        <v>245</v>
      </c>
      <c r="K68" s="308" t="s">
        <v>170</v>
      </c>
      <c r="L68" s="310"/>
      <c r="M68" s="311"/>
      <c r="N68" s="311">
        <v>217.44</v>
      </c>
      <c r="O68" s="311"/>
      <c r="P68" s="312"/>
      <c r="Q68" s="308">
        <v>0</v>
      </c>
      <c r="R68" s="308">
        <v>0</v>
      </c>
      <c r="S68" s="308">
        <v>217.44</v>
      </c>
      <c r="V68" s="310"/>
      <c r="W68" s="311"/>
      <c r="X68" s="313">
        <v>217.44</v>
      </c>
      <c r="Y68" s="311"/>
      <c r="Z68" s="314"/>
      <c r="AU68" s="308">
        <f t="shared" si="10"/>
        <v>0</v>
      </c>
      <c r="AV68" s="308">
        <f t="shared" si="9"/>
        <v>0</v>
      </c>
      <c r="AW68" s="308">
        <f t="shared" si="3"/>
        <v>652.31999999999994</v>
      </c>
      <c r="AX68" s="308">
        <f t="shared" si="11"/>
        <v>0</v>
      </c>
      <c r="AY68" s="308">
        <f t="shared" si="3"/>
        <v>0</v>
      </c>
    </row>
    <row r="69" spans="1:51" s="308" customFormat="1" x14ac:dyDescent="0.2">
      <c r="A69" s="308" t="s">
        <v>45</v>
      </c>
      <c r="B69" s="308" t="s">
        <v>135</v>
      </c>
      <c r="C69" s="309">
        <v>263.52</v>
      </c>
      <c r="D69" s="309">
        <v>201.37</v>
      </c>
      <c r="E69" s="308" t="s">
        <v>99</v>
      </c>
      <c r="F69" s="309">
        <v>421.77</v>
      </c>
      <c r="G69" s="309">
        <f t="shared" si="5"/>
        <v>886.66</v>
      </c>
      <c r="H69" s="308" t="s">
        <v>375</v>
      </c>
      <c r="I69" s="308" t="s">
        <v>82</v>
      </c>
      <c r="J69" s="308" t="s">
        <v>246</v>
      </c>
      <c r="K69" s="308" t="s">
        <v>171</v>
      </c>
      <c r="L69" s="310">
        <v>35904</v>
      </c>
      <c r="M69" s="311">
        <v>48</v>
      </c>
      <c r="N69" s="311">
        <v>234.24</v>
      </c>
      <c r="O69" s="311">
        <v>179</v>
      </c>
      <c r="P69" s="312">
        <v>418.62</v>
      </c>
      <c r="Q69" s="308">
        <v>44880</v>
      </c>
      <c r="R69" s="308">
        <v>724</v>
      </c>
      <c r="S69" s="308">
        <v>292.8</v>
      </c>
      <c r="T69" s="308">
        <v>223.75</v>
      </c>
      <c r="U69" s="308">
        <v>421.77</v>
      </c>
      <c r="V69" s="310">
        <v>40392</v>
      </c>
      <c r="W69" s="311">
        <v>685</v>
      </c>
      <c r="X69" s="313">
        <v>263.52</v>
      </c>
      <c r="Y69" s="311">
        <v>201.37</v>
      </c>
      <c r="Z69" s="314">
        <v>421.77</v>
      </c>
      <c r="AU69" s="308">
        <f t="shared" si="10"/>
        <v>121176</v>
      </c>
      <c r="AV69" s="308">
        <f t="shared" si="9"/>
        <v>1457</v>
      </c>
      <c r="AW69" s="308">
        <f t="shared" si="3"/>
        <v>790.56</v>
      </c>
      <c r="AX69" s="308">
        <f t="shared" si="11"/>
        <v>380.37</v>
      </c>
      <c r="AY69" s="308">
        <f t="shared" si="3"/>
        <v>1262.1599999999999</v>
      </c>
    </row>
    <row r="70" spans="1:51" s="160" customFormat="1" x14ac:dyDescent="0.2">
      <c r="A70" s="160" t="s">
        <v>46</v>
      </c>
      <c r="B70" s="160" t="s">
        <v>135</v>
      </c>
      <c r="C70" s="161">
        <v>97.6</v>
      </c>
      <c r="D70" s="161"/>
      <c r="E70" s="160" t="s">
        <v>101</v>
      </c>
      <c r="F70" s="161"/>
      <c r="G70" s="161">
        <f t="shared" si="5"/>
        <v>97.6</v>
      </c>
      <c r="H70" s="160" t="s">
        <v>375</v>
      </c>
      <c r="I70" s="160" t="s">
        <v>82</v>
      </c>
      <c r="J70" s="160" t="s">
        <v>295</v>
      </c>
      <c r="K70" s="160" t="s">
        <v>157</v>
      </c>
      <c r="L70" s="291">
        <v>43384</v>
      </c>
      <c r="M70" s="292">
        <v>700</v>
      </c>
      <c r="N70" s="292">
        <v>283.04000000000002</v>
      </c>
      <c r="O70" s="292"/>
      <c r="P70" s="293"/>
      <c r="Q70" s="160">
        <v>21692</v>
      </c>
      <c r="R70" s="160">
        <v>350</v>
      </c>
      <c r="S70" s="160">
        <v>141.52000000000001</v>
      </c>
      <c r="V70" s="291">
        <v>14960</v>
      </c>
      <c r="W70" s="292">
        <v>254</v>
      </c>
      <c r="X70" s="300">
        <v>97.6</v>
      </c>
      <c r="Y70" s="292"/>
      <c r="Z70" s="304"/>
      <c r="AU70" s="160">
        <f t="shared" si="10"/>
        <v>80036</v>
      </c>
      <c r="AV70" s="160">
        <f t="shared" si="9"/>
        <v>1304</v>
      </c>
      <c r="AW70" s="160">
        <f t="shared" si="3"/>
        <v>522.16000000000008</v>
      </c>
      <c r="AX70" s="160">
        <f t="shared" si="11"/>
        <v>0</v>
      </c>
      <c r="AY70" s="160">
        <f t="shared" si="3"/>
        <v>0</v>
      </c>
    </row>
    <row r="71" spans="1:51" s="308" customFormat="1" x14ac:dyDescent="0.2">
      <c r="A71" s="308" t="s">
        <v>47</v>
      </c>
      <c r="B71" s="308" t="s">
        <v>135</v>
      </c>
      <c r="C71" s="309">
        <v>2278.96</v>
      </c>
      <c r="D71" s="309">
        <v>1741.49</v>
      </c>
      <c r="E71" s="308" t="s">
        <v>99</v>
      </c>
      <c r="F71" s="309">
        <v>421.77</v>
      </c>
      <c r="G71" s="309">
        <f t="shared" si="5"/>
        <v>4442.2199999999993</v>
      </c>
      <c r="H71" s="308" t="s">
        <v>388</v>
      </c>
      <c r="I71" s="308" t="s">
        <v>82</v>
      </c>
      <c r="J71" s="308" t="s">
        <v>247</v>
      </c>
      <c r="K71" s="308" t="s">
        <v>172</v>
      </c>
      <c r="L71" s="310">
        <v>779416</v>
      </c>
      <c r="M71" s="311">
        <v>1042</v>
      </c>
      <c r="N71" s="311">
        <v>5084.96</v>
      </c>
      <c r="O71" s="311">
        <v>3885.72</v>
      </c>
      <c r="P71" s="312">
        <v>418.62</v>
      </c>
      <c r="Q71" s="308">
        <v>791384</v>
      </c>
      <c r="R71" s="308">
        <v>12365</v>
      </c>
      <c r="S71" s="308">
        <v>5163.04</v>
      </c>
      <c r="T71" s="308">
        <v>3945.39</v>
      </c>
      <c r="U71" s="308">
        <v>421.77</v>
      </c>
      <c r="V71" s="310">
        <v>349316</v>
      </c>
      <c r="W71" s="311">
        <v>6128</v>
      </c>
      <c r="X71" s="313">
        <v>2278.96</v>
      </c>
      <c r="Y71" s="311">
        <v>1741.49</v>
      </c>
      <c r="Z71" s="314">
        <v>421.77</v>
      </c>
      <c r="AU71" s="308">
        <f t="shared" si="10"/>
        <v>1920116</v>
      </c>
      <c r="AV71" s="308">
        <f t="shared" si="9"/>
        <v>19535</v>
      </c>
      <c r="AW71" s="308">
        <f t="shared" ref="AW71:AW88" si="12">N71+S71+X71+AC71+AH71+AM71+AR71</f>
        <v>12526.96</v>
      </c>
      <c r="AX71" s="308">
        <f t="shared" si="11"/>
        <v>5627.21</v>
      </c>
      <c r="AY71" s="308">
        <f t="shared" ref="AY71:AY85" si="13">P71+U71+Z71+AE71+AJ71+AO71+AT71</f>
        <v>1262.1599999999999</v>
      </c>
    </row>
    <row r="72" spans="1:51" s="308" customFormat="1" x14ac:dyDescent="0.2">
      <c r="A72" s="308" t="s">
        <v>48</v>
      </c>
      <c r="B72" s="308" t="s">
        <v>135</v>
      </c>
      <c r="C72" s="309">
        <v>200.08</v>
      </c>
      <c r="D72" s="309">
        <v>152.88999999999999</v>
      </c>
      <c r="E72" s="308" t="s">
        <v>99</v>
      </c>
      <c r="F72" s="309">
        <v>281.82</v>
      </c>
      <c r="G72" s="309">
        <f t="shared" si="5"/>
        <v>634.79</v>
      </c>
      <c r="H72" s="308" t="s">
        <v>388</v>
      </c>
      <c r="I72" s="308" t="s">
        <v>82</v>
      </c>
      <c r="J72" s="308" t="s">
        <v>248</v>
      </c>
      <c r="K72" s="308" t="s">
        <v>173</v>
      </c>
      <c r="L72" s="310">
        <v>33660</v>
      </c>
      <c r="M72" s="311">
        <v>45</v>
      </c>
      <c r="N72" s="311">
        <v>219.6</v>
      </c>
      <c r="O72" s="311">
        <v>167.81</v>
      </c>
      <c r="P72" s="312">
        <v>279.70999999999998</v>
      </c>
      <c r="Q72" s="308">
        <v>42636</v>
      </c>
      <c r="R72" s="308">
        <v>656</v>
      </c>
      <c r="S72" s="308">
        <v>278.16000000000003</v>
      </c>
      <c r="T72" s="308">
        <v>212.56</v>
      </c>
      <c r="U72" s="308">
        <v>281.82</v>
      </c>
      <c r="V72" s="310">
        <v>30668</v>
      </c>
      <c r="W72" s="311">
        <v>538</v>
      </c>
      <c r="X72" s="313">
        <v>200.08</v>
      </c>
      <c r="Y72" s="311">
        <v>152.88999999999999</v>
      </c>
      <c r="Z72" s="314">
        <v>281.82</v>
      </c>
      <c r="AU72" s="308">
        <f t="shared" si="10"/>
        <v>106964</v>
      </c>
      <c r="AV72" s="308">
        <f t="shared" si="9"/>
        <v>1239</v>
      </c>
      <c r="AW72" s="308">
        <f t="shared" si="12"/>
        <v>697.84</v>
      </c>
      <c r="AX72" s="308">
        <f t="shared" si="11"/>
        <v>320.7</v>
      </c>
      <c r="AY72" s="308">
        <f t="shared" si="13"/>
        <v>843.34999999999991</v>
      </c>
    </row>
    <row r="73" spans="1:51" s="308" customFormat="1" x14ac:dyDescent="0.2">
      <c r="A73" s="308" t="s">
        <v>49</v>
      </c>
      <c r="B73" s="308" t="s">
        <v>135</v>
      </c>
      <c r="C73" s="309">
        <v>244</v>
      </c>
      <c r="D73" s="309">
        <v>186.46</v>
      </c>
      <c r="E73" s="308" t="s">
        <v>99</v>
      </c>
      <c r="F73" s="309">
        <v>421.77</v>
      </c>
      <c r="G73" s="309">
        <f t="shared" si="5"/>
        <v>852.23</v>
      </c>
      <c r="H73" s="308" t="s">
        <v>388</v>
      </c>
      <c r="I73" s="308" t="s">
        <v>82</v>
      </c>
      <c r="J73" s="308" t="s">
        <v>249</v>
      </c>
      <c r="K73" s="308" t="s">
        <v>174</v>
      </c>
      <c r="L73" s="310">
        <v>98736</v>
      </c>
      <c r="M73" s="311">
        <v>132</v>
      </c>
      <c r="N73" s="311">
        <v>644.16</v>
      </c>
      <c r="O73" s="311">
        <v>492.24</v>
      </c>
      <c r="P73" s="312">
        <v>418.62</v>
      </c>
      <c r="Q73" s="308">
        <v>8976</v>
      </c>
      <c r="R73" s="308">
        <v>140</v>
      </c>
      <c r="S73" s="308">
        <v>58.56</v>
      </c>
      <c r="T73" s="308">
        <v>44.75</v>
      </c>
      <c r="U73" s="308">
        <v>421.77</v>
      </c>
      <c r="V73" s="310">
        <v>37400</v>
      </c>
      <c r="W73" s="311">
        <v>656</v>
      </c>
      <c r="X73" s="313">
        <v>244</v>
      </c>
      <c r="Y73" s="311">
        <v>186.46</v>
      </c>
      <c r="Z73" s="314">
        <v>421.77</v>
      </c>
      <c r="AU73" s="308">
        <f t="shared" si="10"/>
        <v>145112</v>
      </c>
      <c r="AV73" s="308">
        <f t="shared" si="9"/>
        <v>928</v>
      </c>
      <c r="AW73" s="308">
        <f t="shared" si="12"/>
        <v>946.72</v>
      </c>
      <c r="AX73" s="308">
        <f t="shared" si="11"/>
        <v>678.7</v>
      </c>
      <c r="AY73" s="308">
        <f t="shared" si="13"/>
        <v>1262.1599999999999</v>
      </c>
    </row>
    <row r="74" spans="1:51" s="308" customFormat="1" x14ac:dyDescent="0.2">
      <c r="A74" s="308" t="s">
        <v>50</v>
      </c>
      <c r="B74" s="308" t="s">
        <v>135</v>
      </c>
      <c r="C74" s="309">
        <v>4.88</v>
      </c>
      <c r="D74" s="309">
        <v>3.73</v>
      </c>
      <c r="E74" s="308" t="s">
        <v>99</v>
      </c>
      <c r="F74" s="309">
        <v>281.82</v>
      </c>
      <c r="G74" s="309">
        <f t="shared" si="5"/>
        <v>290.43</v>
      </c>
      <c r="H74" s="308" t="s">
        <v>382</v>
      </c>
      <c r="I74" s="308" t="s">
        <v>82</v>
      </c>
      <c r="J74" s="308" t="s">
        <v>250</v>
      </c>
      <c r="K74" s="308" t="s">
        <v>175</v>
      </c>
      <c r="L74" s="310">
        <v>0</v>
      </c>
      <c r="M74" s="311">
        <v>0</v>
      </c>
      <c r="N74" s="311">
        <v>0</v>
      </c>
      <c r="O74" s="311">
        <v>0</v>
      </c>
      <c r="P74" s="312">
        <v>279.70999999999998</v>
      </c>
      <c r="Q74" s="308">
        <v>748</v>
      </c>
      <c r="R74" s="308">
        <v>12</v>
      </c>
      <c r="S74" s="308">
        <v>4.88</v>
      </c>
      <c r="T74" s="308">
        <v>3.73</v>
      </c>
      <c r="U74" s="308">
        <v>281.82</v>
      </c>
      <c r="V74" s="310">
        <v>748</v>
      </c>
      <c r="W74" s="311">
        <v>13</v>
      </c>
      <c r="X74" s="313">
        <v>4.88</v>
      </c>
      <c r="Y74" s="311">
        <v>3.73</v>
      </c>
      <c r="Z74" s="314">
        <v>281.82</v>
      </c>
      <c r="AU74" s="308">
        <f t="shared" si="10"/>
        <v>1496</v>
      </c>
      <c r="AV74" s="308">
        <f t="shared" si="9"/>
        <v>25</v>
      </c>
      <c r="AW74" s="308">
        <f t="shared" si="12"/>
        <v>9.76</v>
      </c>
      <c r="AX74" s="308">
        <f t="shared" si="11"/>
        <v>3.73</v>
      </c>
      <c r="AY74" s="308">
        <f>P74+U74+Z74+AE74+AJ74+AO74+AT74</f>
        <v>843.34999999999991</v>
      </c>
    </row>
    <row r="75" spans="1:51" s="308" customFormat="1" x14ac:dyDescent="0.2">
      <c r="A75" s="308" t="s">
        <v>51</v>
      </c>
      <c r="B75" s="308" t="s">
        <v>135</v>
      </c>
      <c r="C75" s="309">
        <v>151.28</v>
      </c>
      <c r="D75" s="309">
        <v>115.6</v>
      </c>
      <c r="E75" s="308" t="s">
        <v>99</v>
      </c>
      <c r="F75" s="309">
        <v>421.77</v>
      </c>
      <c r="G75" s="309">
        <f t="shared" si="5"/>
        <v>688.65</v>
      </c>
      <c r="H75" s="308" t="s">
        <v>375</v>
      </c>
      <c r="I75" s="308" t="s">
        <v>82</v>
      </c>
      <c r="J75" s="308" t="s">
        <v>239</v>
      </c>
      <c r="K75" s="308" t="s">
        <v>176</v>
      </c>
      <c r="L75" s="310">
        <v>51612</v>
      </c>
      <c r="M75" s="311">
        <v>69</v>
      </c>
      <c r="N75" s="311">
        <v>336.72</v>
      </c>
      <c r="O75" s="311">
        <v>257.31</v>
      </c>
      <c r="P75" s="312">
        <v>418.62</v>
      </c>
      <c r="Q75" s="308">
        <v>40392</v>
      </c>
      <c r="R75" s="308">
        <v>641</v>
      </c>
      <c r="S75" s="308">
        <v>263.52</v>
      </c>
      <c r="T75" s="308">
        <v>201.37</v>
      </c>
      <c r="U75" s="308">
        <v>421.77</v>
      </c>
      <c r="V75" s="310">
        <v>23188</v>
      </c>
      <c r="W75" s="311">
        <v>393</v>
      </c>
      <c r="X75" s="313">
        <v>151.28</v>
      </c>
      <c r="Y75" s="311">
        <v>115.6</v>
      </c>
      <c r="Z75" s="314">
        <v>421.77</v>
      </c>
      <c r="AU75" s="308">
        <f t="shared" si="10"/>
        <v>115192</v>
      </c>
      <c r="AV75" s="308">
        <f t="shared" si="9"/>
        <v>1103</v>
      </c>
      <c r="AW75" s="308">
        <f t="shared" si="12"/>
        <v>751.52</v>
      </c>
      <c r="AX75" s="308">
        <f t="shared" si="11"/>
        <v>372.90999999999997</v>
      </c>
      <c r="AY75" s="308">
        <f t="shared" si="13"/>
        <v>1262.1599999999999</v>
      </c>
    </row>
    <row r="76" spans="1:51" s="308" customFormat="1" x14ac:dyDescent="0.2">
      <c r="A76" s="308" t="s">
        <v>52</v>
      </c>
      <c r="B76" s="308" t="s">
        <v>135</v>
      </c>
      <c r="C76" s="309">
        <v>3489.2</v>
      </c>
      <c r="D76" s="309">
        <v>2666.31</v>
      </c>
      <c r="E76" s="308" t="s">
        <v>99</v>
      </c>
      <c r="F76" s="309">
        <v>563.67999999999995</v>
      </c>
      <c r="G76" s="309">
        <f t="shared" si="5"/>
        <v>6719.1900000000005</v>
      </c>
      <c r="H76" s="308" t="s">
        <v>388</v>
      </c>
      <c r="I76" s="308" t="s">
        <v>103</v>
      </c>
      <c r="J76" s="308" t="s">
        <v>251</v>
      </c>
      <c r="K76" s="308" t="s">
        <v>177</v>
      </c>
      <c r="L76" s="310">
        <v>433092</v>
      </c>
      <c r="M76" s="311">
        <v>579</v>
      </c>
      <c r="N76" s="311">
        <v>2825.52</v>
      </c>
      <c r="O76" s="311">
        <v>2159.15</v>
      </c>
      <c r="P76" s="312">
        <v>559.47</v>
      </c>
      <c r="Q76" s="308">
        <v>769692</v>
      </c>
      <c r="R76" s="308">
        <v>12026</v>
      </c>
      <c r="S76" s="308">
        <v>5021.5200000000004</v>
      </c>
      <c r="T76" s="308">
        <v>3837.24</v>
      </c>
      <c r="U76" s="308">
        <v>563.67999999999995</v>
      </c>
      <c r="V76" s="310">
        <v>534820</v>
      </c>
      <c r="W76" s="311">
        <v>9383</v>
      </c>
      <c r="X76" s="313">
        <v>3489.2</v>
      </c>
      <c r="Y76" s="311">
        <v>2666.31</v>
      </c>
      <c r="Z76" s="314">
        <v>563.67999999999995</v>
      </c>
      <c r="AU76" s="308">
        <f t="shared" si="10"/>
        <v>1737604</v>
      </c>
      <c r="AV76" s="308">
        <f t="shared" si="9"/>
        <v>21988</v>
      </c>
      <c r="AW76" s="308">
        <f t="shared" si="12"/>
        <v>11336.240000000002</v>
      </c>
      <c r="AX76" s="308">
        <f t="shared" si="11"/>
        <v>4825.46</v>
      </c>
      <c r="AY76" s="308">
        <f t="shared" si="13"/>
        <v>1686.83</v>
      </c>
    </row>
    <row r="77" spans="1:51" customFormat="1" x14ac:dyDescent="0.2">
      <c r="A77" t="s">
        <v>114</v>
      </c>
      <c r="B77" t="s">
        <v>135</v>
      </c>
      <c r="C77" s="35"/>
      <c r="D77" s="35"/>
      <c r="E77" t="s">
        <v>99</v>
      </c>
      <c r="F77" s="35"/>
      <c r="G77" s="35">
        <f t="shared" si="5"/>
        <v>0</v>
      </c>
      <c r="I77" t="s">
        <v>105</v>
      </c>
      <c r="L77" s="285"/>
      <c r="M77" s="286"/>
      <c r="N77" s="286"/>
      <c r="O77" s="286"/>
      <c r="P77" s="287"/>
      <c r="V77" s="285"/>
      <c r="W77" s="286"/>
      <c r="X77" s="298"/>
      <c r="Y77" s="286"/>
      <c r="Z77" s="303"/>
      <c r="AU77">
        <f t="shared" si="10"/>
        <v>0</v>
      </c>
      <c r="AV77">
        <f t="shared" si="9"/>
        <v>0</v>
      </c>
      <c r="AW77">
        <f t="shared" si="12"/>
        <v>0</v>
      </c>
      <c r="AX77">
        <f t="shared" si="11"/>
        <v>0</v>
      </c>
      <c r="AY77">
        <f t="shared" si="13"/>
        <v>0</v>
      </c>
    </row>
    <row r="78" spans="1:51" customFormat="1" x14ac:dyDescent="0.2">
      <c r="A78" t="s">
        <v>378</v>
      </c>
      <c r="B78" t="s">
        <v>135</v>
      </c>
      <c r="C78" s="35"/>
      <c r="D78" s="35"/>
      <c r="F78" s="35"/>
      <c r="G78" s="35">
        <f t="shared" si="5"/>
        <v>0</v>
      </c>
      <c r="I78" t="s">
        <v>106</v>
      </c>
      <c r="K78" t="s">
        <v>153</v>
      </c>
      <c r="L78" s="285"/>
      <c r="M78" s="286"/>
      <c r="N78" s="286"/>
      <c r="O78" s="286"/>
      <c r="P78" s="287"/>
      <c r="V78" s="285"/>
      <c r="W78" s="286"/>
      <c r="X78" s="298"/>
      <c r="Y78" s="286"/>
      <c r="Z78" s="303"/>
      <c r="AU78">
        <f t="shared" si="10"/>
        <v>0</v>
      </c>
      <c r="AV78">
        <f t="shared" si="9"/>
        <v>0</v>
      </c>
      <c r="AW78">
        <f t="shared" si="12"/>
        <v>0</v>
      </c>
      <c r="AX78">
        <f t="shared" si="11"/>
        <v>0</v>
      </c>
      <c r="AY78">
        <f t="shared" si="13"/>
        <v>0</v>
      </c>
    </row>
    <row r="79" spans="1:51" customFormat="1" x14ac:dyDescent="0.2">
      <c r="A79" t="s">
        <v>108</v>
      </c>
      <c r="B79" t="s">
        <v>135</v>
      </c>
      <c r="C79" s="35"/>
      <c r="D79" s="35"/>
      <c r="F79" s="35"/>
      <c r="G79" s="35">
        <f t="shared" si="5"/>
        <v>0</v>
      </c>
      <c r="I79" t="s">
        <v>109</v>
      </c>
      <c r="L79" s="285"/>
      <c r="M79" s="286"/>
      <c r="N79" s="286"/>
      <c r="O79" s="286"/>
      <c r="P79" s="287"/>
      <c r="V79" s="285"/>
      <c r="W79" s="286"/>
      <c r="X79" s="298"/>
      <c r="Y79" s="286"/>
      <c r="Z79" s="303"/>
      <c r="AU79">
        <f t="shared" si="10"/>
        <v>0</v>
      </c>
      <c r="AV79">
        <f t="shared" si="9"/>
        <v>0</v>
      </c>
      <c r="AW79">
        <f t="shared" si="12"/>
        <v>0</v>
      </c>
      <c r="AX79">
        <f t="shared" si="11"/>
        <v>0</v>
      </c>
      <c r="AY79">
        <f t="shared" si="13"/>
        <v>0</v>
      </c>
    </row>
    <row r="80" spans="1:51" s="308" customFormat="1" x14ac:dyDescent="0.2">
      <c r="A80" s="308" t="s">
        <v>53</v>
      </c>
      <c r="B80" s="308" t="s">
        <v>135</v>
      </c>
      <c r="C80" s="309"/>
      <c r="D80" s="309"/>
      <c r="E80" s="308" t="s">
        <v>62</v>
      </c>
      <c r="F80" s="309">
        <v>421.77</v>
      </c>
      <c r="G80" s="309">
        <f t="shared" si="5"/>
        <v>421.77</v>
      </c>
      <c r="H80" s="308" t="s">
        <v>388</v>
      </c>
      <c r="I80" s="308" t="s">
        <v>82</v>
      </c>
      <c r="J80" s="308" t="s">
        <v>252</v>
      </c>
      <c r="K80" s="308" t="s">
        <v>178</v>
      </c>
      <c r="L80" s="310">
        <v>74052</v>
      </c>
      <c r="M80" s="311">
        <v>99</v>
      </c>
      <c r="N80" s="311">
        <v>483.12</v>
      </c>
      <c r="O80" s="311">
        <v>369.18</v>
      </c>
      <c r="P80" s="312">
        <v>418.62</v>
      </c>
      <c r="Q80" s="308">
        <v>68816</v>
      </c>
      <c r="R80" s="308">
        <v>1075</v>
      </c>
      <c r="S80" s="308">
        <v>448.96</v>
      </c>
      <c r="T80" s="308">
        <v>343.08</v>
      </c>
      <c r="U80" s="308">
        <v>421.77</v>
      </c>
      <c r="V80" s="310">
        <v>0</v>
      </c>
      <c r="W80" s="311">
        <v>0</v>
      </c>
      <c r="X80" s="313"/>
      <c r="Y80" s="311"/>
      <c r="Z80" s="314">
        <v>421.77</v>
      </c>
      <c r="AU80" s="308">
        <f t="shared" si="10"/>
        <v>142868</v>
      </c>
      <c r="AV80" s="308">
        <f t="shared" si="9"/>
        <v>1174</v>
      </c>
      <c r="AW80" s="308">
        <f t="shared" si="12"/>
        <v>932.07999999999993</v>
      </c>
      <c r="AX80" s="308">
        <f t="shared" si="11"/>
        <v>369.18</v>
      </c>
      <c r="AY80" s="308">
        <f t="shared" si="13"/>
        <v>1262.1599999999999</v>
      </c>
    </row>
    <row r="81" spans="1:51" customFormat="1" x14ac:dyDescent="0.2">
      <c r="A81" t="s">
        <v>54</v>
      </c>
      <c r="B81" t="s">
        <v>135</v>
      </c>
      <c r="C81" s="35"/>
      <c r="D81" s="35"/>
      <c r="E81" t="s">
        <v>91</v>
      </c>
      <c r="F81" s="35"/>
      <c r="G81" s="35">
        <f t="shared" si="5"/>
        <v>0</v>
      </c>
      <c r="I81" t="s">
        <v>82</v>
      </c>
      <c r="L81" s="285"/>
      <c r="M81" s="286"/>
      <c r="N81" s="286"/>
      <c r="O81" s="286"/>
      <c r="P81" s="287"/>
      <c r="V81" s="285"/>
      <c r="W81" s="286"/>
      <c r="X81" s="298"/>
      <c r="Y81" s="286"/>
      <c r="Z81" s="303"/>
      <c r="AU81">
        <f t="shared" si="10"/>
        <v>0</v>
      </c>
      <c r="AV81">
        <f t="shared" si="9"/>
        <v>0</v>
      </c>
      <c r="AW81">
        <f t="shared" si="12"/>
        <v>0</v>
      </c>
      <c r="AX81">
        <f t="shared" si="11"/>
        <v>0</v>
      </c>
      <c r="AY81">
        <f t="shared" si="13"/>
        <v>0</v>
      </c>
    </row>
    <row r="82" spans="1:51" s="125" customFormat="1" x14ac:dyDescent="0.2">
      <c r="A82" s="125" t="s">
        <v>127</v>
      </c>
      <c r="B82" s="125" t="s">
        <v>331</v>
      </c>
      <c r="C82" s="126">
        <v>440.18</v>
      </c>
      <c r="D82" s="126">
        <v>336.37</v>
      </c>
      <c r="E82" s="125" t="s">
        <v>149</v>
      </c>
      <c r="F82" s="126">
        <v>143.80000000000001</v>
      </c>
      <c r="G82" s="126">
        <f t="shared" si="5"/>
        <v>920.34999999999991</v>
      </c>
      <c r="H82" s="125" t="s">
        <v>359</v>
      </c>
      <c r="I82" s="125" t="s">
        <v>84</v>
      </c>
      <c r="J82" s="125" t="s">
        <v>274</v>
      </c>
      <c r="K82" s="125" t="s">
        <v>145</v>
      </c>
      <c r="L82" s="288">
        <v>52360</v>
      </c>
      <c r="M82" s="289">
        <v>858</v>
      </c>
      <c r="N82" s="289">
        <v>375.76</v>
      </c>
      <c r="O82" s="289">
        <v>287.14</v>
      </c>
      <c r="P82" s="290">
        <v>141.12</v>
      </c>
      <c r="Q82" s="125">
        <v>98736</v>
      </c>
      <c r="R82" s="125">
        <v>1593</v>
      </c>
      <c r="S82" s="125">
        <v>708.58</v>
      </c>
      <c r="T82" s="125">
        <v>541.46</v>
      </c>
      <c r="U82" s="125">
        <v>143.80000000000001</v>
      </c>
      <c r="V82" s="288"/>
      <c r="W82" s="289"/>
      <c r="X82" s="299"/>
      <c r="Y82" s="289"/>
      <c r="Z82" s="305"/>
      <c r="AU82" s="125">
        <f t="shared" si="10"/>
        <v>151096</v>
      </c>
      <c r="AV82" s="125">
        <f t="shared" si="9"/>
        <v>2451</v>
      </c>
      <c r="AW82" s="125">
        <f t="shared" si="12"/>
        <v>1084.3400000000001</v>
      </c>
      <c r="AX82" s="125">
        <f t="shared" si="11"/>
        <v>287.14</v>
      </c>
      <c r="AY82" s="125">
        <f t="shared" si="13"/>
        <v>284.92</v>
      </c>
    </row>
    <row r="83" spans="1:51" s="160" customFormat="1" x14ac:dyDescent="0.2">
      <c r="A83" s="160" t="s">
        <v>55</v>
      </c>
      <c r="B83" s="160" t="s">
        <v>136</v>
      </c>
      <c r="C83" s="161">
        <v>156.16</v>
      </c>
      <c r="D83" s="161">
        <v>119.33</v>
      </c>
      <c r="E83" s="160" t="s">
        <v>104</v>
      </c>
      <c r="F83" s="161">
        <v>281.82</v>
      </c>
      <c r="G83" s="161">
        <f t="shared" si="5"/>
        <v>557.30999999999995</v>
      </c>
      <c r="H83" s="160" t="s">
        <v>377</v>
      </c>
      <c r="I83" s="160" t="s">
        <v>84</v>
      </c>
      <c r="J83" s="160" t="s">
        <v>236</v>
      </c>
      <c r="K83" s="160" t="s">
        <v>154</v>
      </c>
      <c r="L83" s="291">
        <v>28424</v>
      </c>
      <c r="M83" s="292">
        <v>458</v>
      </c>
      <c r="N83" s="292">
        <v>185.44</v>
      </c>
      <c r="O83" s="292">
        <v>141.71</v>
      </c>
      <c r="P83" s="293">
        <v>278.89</v>
      </c>
      <c r="Q83" s="160">
        <v>26928</v>
      </c>
      <c r="R83" s="160">
        <v>434</v>
      </c>
      <c r="S83" s="160">
        <v>175.68</v>
      </c>
      <c r="T83" s="160">
        <v>134.25</v>
      </c>
      <c r="U83" s="160">
        <v>281.82</v>
      </c>
      <c r="V83" s="291">
        <v>23936</v>
      </c>
      <c r="W83" s="292">
        <v>413</v>
      </c>
      <c r="X83" s="300">
        <v>156.16</v>
      </c>
      <c r="Y83" s="292">
        <v>119.33</v>
      </c>
      <c r="Z83" s="304">
        <v>281.82</v>
      </c>
      <c r="AU83" s="160">
        <f t="shared" si="10"/>
        <v>79288</v>
      </c>
      <c r="AV83" s="160">
        <f t="shared" si="9"/>
        <v>1305</v>
      </c>
      <c r="AW83" s="160">
        <f t="shared" si="12"/>
        <v>517.28</v>
      </c>
      <c r="AX83" s="160">
        <f t="shared" si="11"/>
        <v>261.04000000000002</v>
      </c>
      <c r="AY83" s="160">
        <f t="shared" si="13"/>
        <v>842.53</v>
      </c>
    </row>
    <row r="84" spans="1:51" s="160" customFormat="1" x14ac:dyDescent="0.2">
      <c r="A84" s="160" t="s">
        <v>57</v>
      </c>
      <c r="B84" s="160" t="s">
        <v>136</v>
      </c>
      <c r="C84" s="161">
        <v>610</v>
      </c>
      <c r="D84" s="161">
        <v>466.14</v>
      </c>
      <c r="F84" s="161">
        <v>421.77</v>
      </c>
      <c r="G84" s="161">
        <f t="shared" si="5"/>
        <v>1497.9099999999999</v>
      </c>
      <c r="H84" s="160" t="s">
        <v>377</v>
      </c>
      <c r="I84" s="160" t="s">
        <v>84</v>
      </c>
      <c r="J84" s="160" t="s">
        <v>237</v>
      </c>
      <c r="K84" s="160" t="s">
        <v>155</v>
      </c>
      <c r="L84" s="291">
        <v>47872</v>
      </c>
      <c r="M84" s="292">
        <v>760</v>
      </c>
      <c r="N84" s="292">
        <v>312.32</v>
      </c>
      <c r="O84" s="292">
        <v>238.66</v>
      </c>
      <c r="P84" s="293">
        <v>417.39</v>
      </c>
      <c r="Q84" s="160">
        <v>115192</v>
      </c>
      <c r="R84" s="160">
        <v>1888</v>
      </c>
      <c r="S84" s="160">
        <v>751.52</v>
      </c>
      <c r="T84" s="160">
        <v>574.28</v>
      </c>
      <c r="U84" s="160">
        <v>421.77</v>
      </c>
      <c r="V84" s="291">
        <v>93500</v>
      </c>
      <c r="W84" s="292">
        <v>1612</v>
      </c>
      <c r="X84" s="300">
        <v>610</v>
      </c>
      <c r="Y84" s="292">
        <v>466.14</v>
      </c>
      <c r="Z84" s="304">
        <v>421.77</v>
      </c>
      <c r="AU84" s="160">
        <f t="shared" si="10"/>
        <v>256564</v>
      </c>
      <c r="AV84" s="160">
        <f t="shared" si="9"/>
        <v>4260</v>
      </c>
      <c r="AW84" s="160">
        <f t="shared" si="12"/>
        <v>1673.84</v>
      </c>
      <c r="AX84" s="160">
        <f t="shared" si="11"/>
        <v>704.8</v>
      </c>
      <c r="AY84" s="160">
        <f t="shared" si="13"/>
        <v>1260.9299999999998</v>
      </c>
    </row>
    <row r="85" spans="1:51" s="125" customFormat="1" x14ac:dyDescent="0.2">
      <c r="A85" s="125" t="s">
        <v>58</v>
      </c>
      <c r="B85" s="125" t="s">
        <v>331</v>
      </c>
      <c r="C85" s="126">
        <v>185.44</v>
      </c>
      <c r="D85" s="126">
        <v>141.71</v>
      </c>
      <c r="E85" s="125" t="s">
        <v>104</v>
      </c>
      <c r="F85" s="126">
        <v>281.82</v>
      </c>
      <c r="G85" s="126">
        <f t="shared" si="5"/>
        <v>608.97</v>
      </c>
      <c r="H85" s="125" t="s">
        <v>360</v>
      </c>
      <c r="I85" s="125" t="s">
        <v>85</v>
      </c>
      <c r="J85" s="125" t="s">
        <v>226</v>
      </c>
      <c r="K85" s="125" t="s">
        <v>203</v>
      </c>
      <c r="L85" s="288">
        <v>21692</v>
      </c>
      <c r="M85" s="289">
        <v>368</v>
      </c>
      <c r="N85" s="289">
        <v>141.55000000000001</v>
      </c>
      <c r="O85" s="289">
        <v>108.14</v>
      </c>
      <c r="P85" s="290">
        <v>277.02</v>
      </c>
      <c r="Q85" s="125">
        <v>22440</v>
      </c>
      <c r="R85" s="125">
        <v>356</v>
      </c>
      <c r="S85" s="125">
        <v>146.4</v>
      </c>
      <c r="T85" s="125">
        <v>111.87</v>
      </c>
      <c r="U85" s="125">
        <v>281.82</v>
      </c>
      <c r="V85" s="288"/>
      <c r="W85" s="289"/>
      <c r="X85" s="299"/>
      <c r="Y85" s="289"/>
      <c r="Z85" s="305"/>
      <c r="AU85" s="125">
        <f t="shared" si="10"/>
        <v>44132</v>
      </c>
      <c r="AV85" s="125">
        <f t="shared" si="9"/>
        <v>724</v>
      </c>
      <c r="AW85" s="125">
        <f t="shared" si="12"/>
        <v>287.95000000000005</v>
      </c>
      <c r="AX85" s="125">
        <f t="shared" si="11"/>
        <v>108.14</v>
      </c>
      <c r="AY85" s="125">
        <f t="shared" si="13"/>
        <v>558.83999999999992</v>
      </c>
    </row>
    <row r="86" spans="1:51" s="160" customFormat="1" x14ac:dyDescent="0.2">
      <c r="A86" s="160" t="s">
        <v>59</v>
      </c>
      <c r="B86" s="160" t="s">
        <v>331</v>
      </c>
      <c r="C86" s="161">
        <v>180.56</v>
      </c>
      <c r="D86" s="161">
        <v>137.97999999999999</v>
      </c>
      <c r="E86" s="160" t="s">
        <v>89</v>
      </c>
      <c r="F86" s="161">
        <v>281.82</v>
      </c>
      <c r="G86" s="161">
        <f t="shared" si="5"/>
        <v>600.3599999999999</v>
      </c>
      <c r="H86" s="160" t="s">
        <v>381</v>
      </c>
      <c r="I86" s="160" t="s">
        <v>86</v>
      </c>
      <c r="J86" s="160" t="s">
        <v>225</v>
      </c>
      <c r="K86" s="160" t="s">
        <v>156</v>
      </c>
      <c r="L86" s="291">
        <v>15708</v>
      </c>
      <c r="M86" s="292">
        <v>266</v>
      </c>
      <c r="N86" s="292">
        <v>102.48</v>
      </c>
      <c r="O86" s="292">
        <v>78.31</v>
      </c>
      <c r="P86" s="293">
        <v>278.54000000000002</v>
      </c>
      <c r="Q86" s="160">
        <v>21682</v>
      </c>
      <c r="R86" s="160">
        <v>350</v>
      </c>
      <c r="S86" s="160">
        <v>141.52000000000001</v>
      </c>
      <c r="T86" s="160">
        <v>108.14</v>
      </c>
      <c r="U86" s="160">
        <v>281.82</v>
      </c>
      <c r="V86" s="291">
        <v>27676</v>
      </c>
      <c r="W86" s="292">
        <v>446</v>
      </c>
      <c r="X86" s="300">
        <v>180.56</v>
      </c>
      <c r="Y86" s="292">
        <v>137.97999999999999</v>
      </c>
      <c r="Z86" s="304">
        <v>281.82</v>
      </c>
      <c r="AU86" s="160">
        <f t="shared" si="10"/>
        <v>65066</v>
      </c>
      <c r="AV86" s="160">
        <f t="shared" si="9"/>
        <v>1062</v>
      </c>
      <c r="AW86" s="160">
        <f t="shared" si="12"/>
        <v>424.56</v>
      </c>
      <c r="AX86" s="160">
        <f t="shared" si="11"/>
        <v>216.29</v>
      </c>
      <c r="AY86" s="160">
        <f>P86+U86+Z86+AE86+AJ86+AO86+AT86</f>
        <v>842.18000000000006</v>
      </c>
    </row>
    <row r="87" spans="1:51" s="125" customFormat="1" x14ac:dyDescent="0.2">
      <c r="A87" s="125" t="s">
        <v>60</v>
      </c>
      <c r="B87" s="125" t="s">
        <v>151</v>
      </c>
      <c r="C87" s="126">
        <v>136.04</v>
      </c>
      <c r="D87" s="126"/>
      <c r="E87" s="125" t="s">
        <v>273</v>
      </c>
      <c r="F87" s="126"/>
      <c r="G87" s="126">
        <f t="shared" si="5"/>
        <v>136.04</v>
      </c>
      <c r="H87" s="125" t="s">
        <v>364</v>
      </c>
      <c r="I87" s="125" t="s">
        <v>87</v>
      </c>
      <c r="J87" s="125" t="s">
        <v>272</v>
      </c>
      <c r="K87" s="125" t="s">
        <v>146</v>
      </c>
      <c r="L87" s="288"/>
      <c r="M87" s="289"/>
      <c r="N87" s="289"/>
      <c r="O87" s="289"/>
      <c r="P87" s="290"/>
      <c r="Q87" s="125">
        <v>0</v>
      </c>
      <c r="R87" s="125">
        <v>0</v>
      </c>
      <c r="S87" s="125">
        <v>136.04</v>
      </c>
      <c r="V87" s="288"/>
      <c r="W87" s="289"/>
      <c r="X87" s="299"/>
      <c r="Y87" s="289"/>
      <c r="Z87" s="305"/>
      <c r="AU87" s="125">
        <f t="shared" si="10"/>
        <v>0</v>
      </c>
      <c r="AV87" s="125">
        <f t="shared" si="9"/>
        <v>0</v>
      </c>
      <c r="AW87" s="125">
        <f t="shared" si="12"/>
        <v>136.04</v>
      </c>
      <c r="AX87" s="125">
        <f t="shared" si="11"/>
        <v>0</v>
      </c>
      <c r="AY87" s="125">
        <f t="shared" ref="AY87:AY88" si="14">P87+U87+Z87+AE87+AJ87+AO87+AT87</f>
        <v>0</v>
      </c>
    </row>
    <row r="88" spans="1:51" s="125" customFormat="1" ht="13.5" thickBot="1" x14ac:dyDescent="0.25">
      <c r="A88" s="125" t="s">
        <v>61</v>
      </c>
      <c r="B88" s="125" t="s">
        <v>137</v>
      </c>
      <c r="C88" s="126">
        <v>180.56</v>
      </c>
      <c r="D88" s="126">
        <v>144.88999999999999</v>
      </c>
      <c r="E88" s="125" t="s">
        <v>90</v>
      </c>
      <c r="F88" s="126">
        <v>143.80000000000001</v>
      </c>
      <c r="G88" s="126">
        <f t="shared" si="5"/>
        <v>469.25</v>
      </c>
      <c r="H88" s="125" t="s">
        <v>363</v>
      </c>
      <c r="I88" s="125" t="s">
        <v>87</v>
      </c>
      <c r="J88" s="125" t="s">
        <v>272</v>
      </c>
      <c r="K88" s="125" t="s">
        <v>145</v>
      </c>
      <c r="L88" s="294"/>
      <c r="M88" s="295"/>
      <c r="N88" s="295"/>
      <c r="O88" s="295"/>
      <c r="P88" s="296"/>
      <c r="Q88" s="125">
        <v>15708</v>
      </c>
      <c r="R88" s="125">
        <v>253</v>
      </c>
      <c r="S88" s="125">
        <v>102.48</v>
      </c>
      <c r="T88" s="125">
        <v>82.24</v>
      </c>
      <c r="U88" s="125">
        <v>143.80000000000001</v>
      </c>
      <c r="V88" s="294"/>
      <c r="W88" s="295"/>
      <c r="X88" s="301"/>
      <c r="Y88" s="295"/>
      <c r="Z88" s="306"/>
      <c r="AU88" s="125">
        <f t="shared" si="10"/>
        <v>15708</v>
      </c>
      <c r="AV88" s="125">
        <f t="shared" si="9"/>
        <v>253</v>
      </c>
      <c r="AW88" s="125">
        <f t="shared" si="12"/>
        <v>102.48</v>
      </c>
      <c r="AX88" s="125">
        <f t="shared" si="11"/>
        <v>0</v>
      </c>
      <c r="AY88" s="125">
        <f t="shared" si="14"/>
        <v>143.80000000000001</v>
      </c>
    </row>
    <row r="89" spans="1:51" ht="16.5" thickBot="1" x14ac:dyDescent="0.3">
      <c r="A89" s="72"/>
      <c r="B89" s="73" t="s">
        <v>94</v>
      </c>
      <c r="C89" s="31">
        <f>SUM(C8:C88)</f>
        <v>35057.199999999983</v>
      </c>
      <c r="D89" s="31">
        <f>SUM(D8:D88)</f>
        <v>21021.739999999998</v>
      </c>
      <c r="E89" s="87"/>
      <c r="F89" s="31">
        <f>SUM(F8:F88)</f>
        <v>15707.389999999998</v>
      </c>
      <c r="G89" s="281">
        <f>SUM(G8:G88)</f>
        <v>71786.330000000031</v>
      </c>
      <c r="H89" s="73"/>
      <c r="I89" s="30" t="s">
        <v>110</v>
      </c>
      <c r="J89" s="30"/>
      <c r="K89" s="30"/>
      <c r="L89" s="55">
        <f>SUM(L8:L88)</f>
        <v>6072264</v>
      </c>
      <c r="M89" s="55">
        <f>SUM(M8:M88)</f>
        <v>55761</v>
      </c>
      <c r="N89" s="55">
        <f>SUM(N8:N88)</f>
        <v>43499.670000000006</v>
      </c>
      <c r="O89" s="55">
        <f t="shared" ref="O89:AT89" si="15">SUM(O8:O88)</f>
        <v>27995.090000000004</v>
      </c>
      <c r="P89" s="55">
        <f t="shared" si="15"/>
        <v>15471.370000000003</v>
      </c>
      <c r="Q89" s="55">
        <f>SUM(Q8:Q88)</f>
        <v>6014930.0800000001</v>
      </c>
      <c r="R89" s="55">
        <f>SUM(R8:R88)</f>
        <v>96611</v>
      </c>
      <c r="S89" s="62">
        <f>SUM(S8:S88)</f>
        <v>43797.449999999975</v>
      </c>
      <c r="T89" s="55">
        <f t="shared" si="15"/>
        <v>28037.489999999998</v>
      </c>
      <c r="U89" s="56">
        <f t="shared" si="15"/>
        <v>13454.71</v>
      </c>
      <c r="V89" s="57"/>
      <c r="W89" s="58"/>
      <c r="X89" s="59">
        <f>SUM(X8:X88)</f>
        <v>30732.479999999992</v>
      </c>
      <c r="Y89" s="59">
        <f>SUM(Y8:Y88)</f>
        <v>18247.079999999998</v>
      </c>
      <c r="Z89" s="60">
        <f>SUM(Z8:Z88)</f>
        <v>17640.28</v>
      </c>
      <c r="AA89" s="61"/>
      <c r="AB89" s="59"/>
      <c r="AC89" s="59">
        <f>SUM(AC8:AC88)</f>
        <v>0</v>
      </c>
      <c r="AD89" s="59">
        <f t="shared" si="15"/>
        <v>0</v>
      </c>
      <c r="AE89" s="60">
        <f t="shared" si="15"/>
        <v>0</v>
      </c>
      <c r="AF89" s="61"/>
      <c r="AG89" s="59"/>
      <c r="AH89" s="59">
        <f t="shared" si="15"/>
        <v>0</v>
      </c>
      <c r="AI89" s="59">
        <f t="shared" si="15"/>
        <v>0</v>
      </c>
      <c r="AJ89" s="59">
        <f t="shared" si="15"/>
        <v>0</v>
      </c>
      <c r="AK89" s="106"/>
      <c r="AL89" s="106">
        <f>SUM(AL8:AL88)</f>
        <v>0</v>
      </c>
      <c r="AM89" s="106">
        <f>SUM(AM8:AM88)</f>
        <v>0</v>
      </c>
      <c r="AN89" s="106"/>
      <c r="AO89" s="106">
        <v>0</v>
      </c>
      <c r="AP89" s="61"/>
      <c r="AQ89" s="59"/>
      <c r="AR89" s="59">
        <f t="shared" si="15"/>
        <v>0</v>
      </c>
      <c r="AS89" s="59">
        <f t="shared" si="15"/>
        <v>0</v>
      </c>
      <c r="AT89" s="59">
        <f t="shared" si="15"/>
        <v>0</v>
      </c>
      <c r="AU89" s="92">
        <f>SUM(AU8:AU88)</f>
        <v>15464834.93</v>
      </c>
      <c r="AV89" s="92">
        <f>SUM(AV8:AV88)</f>
        <v>209126</v>
      </c>
      <c r="AW89" s="95">
        <f>SUM(AW8:AW88)</f>
        <v>112828.51000000002</v>
      </c>
      <c r="AX89" s="95">
        <f>SUM(AX8:AX88)</f>
        <v>49418.090000000018</v>
      </c>
      <c r="AY89" s="95">
        <f>SUM(AY8:AY88)</f>
        <v>44031.859999999986</v>
      </c>
    </row>
    <row r="90" spans="1:51" s="26" customFormat="1" x14ac:dyDescent="0.2">
      <c r="A90" s="1"/>
      <c r="B90" s="1"/>
      <c r="C90" s="5"/>
      <c r="D90" s="5"/>
      <c r="E90" s="88"/>
      <c r="F90" s="5"/>
      <c r="G90" s="307">
        <v>-7508.5</v>
      </c>
      <c r="H90" s="4"/>
      <c r="I90" s="1"/>
      <c r="J90" s="1"/>
      <c r="K90" s="1"/>
      <c r="L90" s="14"/>
      <c r="M90" s="14"/>
      <c r="N90" s="12"/>
      <c r="O90" s="12"/>
      <c r="P90" s="12"/>
      <c r="Q90" s="11"/>
      <c r="R90" s="9"/>
      <c r="S90" s="28">
        <f>S89+T89+U89</f>
        <v>85289.649999999965</v>
      </c>
      <c r="T90" s="1"/>
      <c r="U90" s="1"/>
      <c r="V90" s="9"/>
      <c r="W90" s="9"/>
      <c r="X90" s="5"/>
      <c r="Y90" s="1"/>
      <c r="Z90" s="5"/>
      <c r="AA90" s="75"/>
      <c r="AB90" s="14"/>
      <c r="AC90" s="1"/>
      <c r="AD90" s="1"/>
      <c r="AE90" s="1"/>
      <c r="AF90" s="5"/>
      <c r="AG90" s="5"/>
      <c r="AH90" s="1"/>
      <c r="AI90" s="1"/>
      <c r="AJ90" s="90"/>
      <c r="AK90" s="5"/>
      <c r="AL90" s="5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5"/>
    </row>
    <row r="91" spans="1:51" s="26" customFormat="1" x14ac:dyDescent="0.2">
      <c r="A91" s="1"/>
      <c r="B91" s="1"/>
      <c r="C91" s="5"/>
      <c r="D91" s="5"/>
      <c r="E91" s="88"/>
      <c r="F91" s="7"/>
      <c r="G91" s="27">
        <f>SUM(G89:G90)</f>
        <v>64277.830000000031</v>
      </c>
      <c r="H91" s="4"/>
      <c r="I91" s="1"/>
      <c r="J91" s="1"/>
      <c r="K91" s="1"/>
      <c r="L91" s="14"/>
      <c r="M91" s="14"/>
      <c r="N91" s="12"/>
      <c r="O91" s="12"/>
      <c r="P91" s="12"/>
      <c r="Q91" s="11"/>
      <c r="R91" s="9"/>
      <c r="S91" s="1"/>
      <c r="T91" s="1"/>
      <c r="U91" s="1"/>
      <c r="V91" s="9"/>
      <c r="W91" s="9"/>
      <c r="X91" s="5"/>
      <c r="Y91" s="1"/>
      <c r="Z91" s="5"/>
      <c r="AA91" s="75"/>
      <c r="AB91" s="14"/>
      <c r="AC91" s="1"/>
      <c r="AD91" s="1"/>
      <c r="AE91" s="1"/>
      <c r="AF91" s="5"/>
      <c r="AG91" s="5"/>
      <c r="AH91" s="1"/>
      <c r="AI91" s="1"/>
      <c r="AJ91" s="90"/>
      <c r="AK91" s="5"/>
      <c r="AL91" s="5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5"/>
    </row>
    <row r="92" spans="1:51" x14ac:dyDescent="0.2">
      <c r="A92" s="35" t="s">
        <v>229</v>
      </c>
      <c r="B92" t="s">
        <v>135</v>
      </c>
      <c r="C92" s="252"/>
      <c r="F92" s="7"/>
      <c r="G92" s="27"/>
      <c r="AB92" s="14"/>
    </row>
    <row r="93" spans="1:51" x14ac:dyDescent="0.2">
      <c r="A93" s="35" t="s">
        <v>230</v>
      </c>
      <c r="B93" t="s">
        <v>137</v>
      </c>
      <c r="F93" s="7"/>
      <c r="G93" s="27"/>
      <c r="H93" s="158"/>
      <c r="AB93" s="14"/>
      <c r="AJ93" s="28"/>
    </row>
    <row r="94" spans="1:51" x14ac:dyDescent="0.2">
      <c r="A94" s="35" t="s">
        <v>231</v>
      </c>
      <c r="B94" t="s">
        <v>150</v>
      </c>
      <c r="F94" s="7"/>
      <c r="G94" s="27"/>
    </row>
    <row r="95" spans="1:51" x14ac:dyDescent="0.2">
      <c r="A95" s="35" t="s">
        <v>232</v>
      </c>
      <c r="B95" t="s">
        <v>228</v>
      </c>
      <c r="G95" s="27"/>
    </row>
    <row r="96" spans="1:51" x14ac:dyDescent="0.2">
      <c r="A96" s="35" t="s">
        <v>233</v>
      </c>
      <c r="B96" t="s">
        <v>331</v>
      </c>
      <c r="G96" s="27"/>
    </row>
    <row r="97" spans="1:8" x14ac:dyDescent="0.2">
      <c r="A97" s="35" t="s">
        <v>234</v>
      </c>
      <c r="B97" t="s">
        <v>149</v>
      </c>
      <c r="G97" s="27"/>
    </row>
    <row r="98" spans="1:8" x14ac:dyDescent="0.2">
      <c r="A98" s="35" t="s">
        <v>235</v>
      </c>
      <c r="B98" t="s">
        <v>152</v>
      </c>
      <c r="G98" s="27"/>
    </row>
    <row r="100" spans="1:8" x14ac:dyDescent="0.2">
      <c r="C100" s="5" t="s">
        <v>383</v>
      </c>
      <c r="D100" s="5" t="s">
        <v>384</v>
      </c>
      <c r="F100" s="5" t="s">
        <v>385</v>
      </c>
    </row>
    <row r="101" spans="1:8" x14ac:dyDescent="0.2">
      <c r="B101" s="125" t="s">
        <v>135</v>
      </c>
      <c r="C101" s="5">
        <f>C18+C19</f>
        <v>2566.88</v>
      </c>
      <c r="D101" s="5">
        <f>D18+D19</f>
        <v>1961.5100000000002</v>
      </c>
      <c r="E101" t="s">
        <v>150</v>
      </c>
      <c r="F101" s="5">
        <f>F18+F19</f>
        <v>845.5</v>
      </c>
      <c r="G101" s="26">
        <f>C101+D101+F101</f>
        <v>5373.89</v>
      </c>
    </row>
    <row r="102" spans="1:8" x14ac:dyDescent="0.2">
      <c r="B102" s="125" t="s">
        <v>331</v>
      </c>
      <c r="C102" s="5">
        <f>C82+C85</f>
        <v>625.62</v>
      </c>
      <c r="D102" s="5">
        <f>D82+D85</f>
        <v>478.08000000000004</v>
      </c>
      <c r="E102" s="125" t="s">
        <v>149</v>
      </c>
      <c r="F102" s="5">
        <f>F82+F85</f>
        <v>425.62</v>
      </c>
      <c r="G102" s="26">
        <f t="shared" ref="G102:G103" si="16">C102+D102+F102</f>
        <v>1529.3200000000002</v>
      </c>
    </row>
    <row r="103" spans="1:8" x14ac:dyDescent="0.2">
      <c r="B103" s="125" t="s">
        <v>151</v>
      </c>
      <c r="C103" s="5">
        <f>C87+C88</f>
        <v>316.60000000000002</v>
      </c>
      <c r="D103" s="5">
        <f>D88</f>
        <v>144.88999999999999</v>
      </c>
      <c r="E103" t="s">
        <v>152</v>
      </c>
      <c r="F103" s="5">
        <f>F87+F88</f>
        <v>143.80000000000001</v>
      </c>
      <c r="G103" s="26">
        <f t="shared" si="16"/>
        <v>605.29</v>
      </c>
    </row>
    <row r="104" spans="1:8" ht="13.5" thickBot="1" x14ac:dyDescent="0.25">
      <c r="C104" s="74">
        <f>SUM(C101:C103)</f>
        <v>3509.1</v>
      </c>
      <c r="D104" s="74">
        <f>SUM(D101:D103)</f>
        <v>2584.48</v>
      </c>
      <c r="G104" s="136">
        <f>SUM(G101:G103)</f>
        <v>7508.5000000000009</v>
      </c>
      <c r="H104" s="4" t="s">
        <v>365</v>
      </c>
    </row>
    <row r="105" spans="1:8" ht="13.5" thickTop="1" x14ac:dyDescent="0.2"/>
    <row r="107" spans="1:8" x14ac:dyDescent="0.2">
      <c r="B107" s="160" t="s">
        <v>135</v>
      </c>
      <c r="C107" s="5">
        <f>C11+C12+C13+C22+C23+C24+C25+C26+C27+C28+C29+C30+C31+C32+C34+C35+C47+C49+C50+C51+C52+C53+C54+C55+C56+C59+C60+C61+C62+C70</f>
        <v>14020.300000000003</v>
      </c>
      <c r="D107" s="5">
        <f>D11+D13+D22+D26+D27+D28+D29+D30+D31+D34+D35+D49+D53+D54+D59+D60+D61+D62</f>
        <v>7074.69</v>
      </c>
      <c r="E107" t="s">
        <v>150</v>
      </c>
      <c r="F107" s="5">
        <f>F11+F13+F22+F25+F26+F27+F28+F29+F30+F31+F33+F34+F35+F36+F59+F60+F61+F62</f>
        <v>5705.48</v>
      </c>
      <c r="G107" s="26">
        <f>C107+D107+F107</f>
        <v>26800.47</v>
      </c>
    </row>
    <row r="108" spans="1:8" x14ac:dyDescent="0.2">
      <c r="B108" s="160" t="s">
        <v>136</v>
      </c>
      <c r="C108" s="5">
        <f>C83+C84+C86</f>
        <v>946.72</v>
      </c>
      <c r="D108" s="5">
        <f>D83+D84+D86</f>
        <v>723.45</v>
      </c>
      <c r="E108" s="125" t="s">
        <v>149</v>
      </c>
      <c r="F108" s="5">
        <f>F83+F84+F86</f>
        <v>985.40999999999985</v>
      </c>
      <c r="G108" s="26">
        <f t="shared" ref="G108:G109" si="17">C108+D108+F108</f>
        <v>2655.58</v>
      </c>
    </row>
    <row r="109" spans="1:8" ht="13.5" thickBot="1" x14ac:dyDescent="0.25">
      <c r="C109" s="74">
        <f>SUM(C107:C108)</f>
        <v>14967.020000000002</v>
      </c>
      <c r="D109" s="74">
        <f>SUM(D107:D108)</f>
        <v>7798.1399999999994</v>
      </c>
      <c r="F109" s="74">
        <f>SUM(F107:F108)</f>
        <v>6690.8899999999994</v>
      </c>
      <c r="G109" s="136">
        <f t="shared" si="17"/>
        <v>29456.050000000003</v>
      </c>
      <c r="H109" s="4" t="s">
        <v>386</v>
      </c>
    </row>
    <row r="110" spans="1:8" ht="13.5" thickTop="1" x14ac:dyDescent="0.2"/>
    <row r="111" spans="1:8" ht="13.5" thickBot="1" x14ac:dyDescent="0.25">
      <c r="B111" s="308" t="s">
        <v>135</v>
      </c>
      <c r="C111" s="315">
        <f>C63+C64+C65+C66+C67+C68+C69+C71+C72+C73+C74+C75+C76</f>
        <v>8139.97</v>
      </c>
      <c r="D111" s="315">
        <f>D69+D71+D72+D73+D74+D75+D76</f>
        <v>5067.8500000000004</v>
      </c>
      <c r="E111" t="s">
        <v>150</v>
      </c>
      <c r="F111" s="315">
        <f>F69+F71+F72+F73+F74+F75+F76+F80</f>
        <v>3236.1699999999996</v>
      </c>
      <c r="G111" s="316">
        <f>C111+D111+F111</f>
        <v>16443.989999999998</v>
      </c>
      <c r="H111" s="4" t="s">
        <v>389</v>
      </c>
    </row>
    <row r="112" spans="1:8" ht="13.5" thickTop="1" x14ac:dyDescent="0.2"/>
    <row r="114" spans="2:8" ht="13.5" thickBot="1" x14ac:dyDescent="0.25">
      <c r="B114" s="181" t="s">
        <v>135</v>
      </c>
      <c r="C114" s="315">
        <f>C15+C16+C17+C20+C21+C37+C38+C39+C40+C41+C42+C43+C44+C45+C46</f>
        <v>8020.2599999999993</v>
      </c>
      <c r="D114" s="315">
        <f>D15+D16+D17+D20+D21+D37+D38+D39+D40+D41+D42+D43+D44+D45+D46</f>
        <v>5571.2699999999986</v>
      </c>
      <c r="E114" t="s">
        <v>150</v>
      </c>
      <c r="F114" s="315">
        <f>F15+F16+F17+F20+F21+F37+F38+F39+F40+F41+F42+F43+F45</f>
        <v>4365.41</v>
      </c>
      <c r="G114" s="316">
        <f>C114+D114+F114</f>
        <v>17956.939999999999</v>
      </c>
      <c r="H114" s="4" t="s">
        <v>398</v>
      </c>
    </row>
    <row r="115" spans="2:8" ht="13.5" thickTop="1" x14ac:dyDescent="0.2"/>
  </sheetData>
  <mergeCells count="16">
    <mergeCell ref="I1:AE1"/>
    <mergeCell ref="I2:AE2"/>
    <mergeCell ref="I3:AE3"/>
    <mergeCell ref="Q5:U5"/>
    <mergeCell ref="V5:Z5"/>
    <mergeCell ref="AA5:AE5"/>
    <mergeCell ref="AU6:AV6"/>
    <mergeCell ref="AF5:AJ5"/>
    <mergeCell ref="AK5:AO5"/>
    <mergeCell ref="AP5:AT5"/>
    <mergeCell ref="L6:M6"/>
    <mergeCell ref="Q6:R6"/>
    <mergeCell ref="V6:W6"/>
    <mergeCell ref="AA6:AB6"/>
    <mergeCell ref="AF6:AG6"/>
    <mergeCell ref="AK6:AL6"/>
  </mergeCells>
  <printOptions horizontalCentered="1" gridLines="1"/>
  <pageMargins left="0.25" right="0.25" top="0.75" bottom="0.75" header="0.3" footer="0.3"/>
  <pageSetup scale="18" fitToHeight="0" orientation="portrait" r:id="rId1"/>
  <headerFooter>
    <oddFooter>Page &amp;P of &amp;N</oddFooter>
  </headerFooter>
  <colBreaks count="1" manualBreakCount="1">
    <brk id="3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22"/>
  <sheetViews>
    <sheetView zoomScaleNormal="100" workbookViewId="0">
      <pane xSplit="7" topLeftCell="P1" activePane="topRight" state="frozen"/>
      <selection activeCell="A28" sqref="A28"/>
      <selection pane="topRight" activeCell="I2" sqref="I2:AE2"/>
    </sheetView>
  </sheetViews>
  <sheetFormatPr defaultColWidth="9.140625" defaultRowHeight="12.75" x14ac:dyDescent="0.2"/>
  <cols>
    <col min="1" max="1" width="13.5703125" style="1" customWidth="1"/>
    <col min="2" max="2" width="38.140625" style="1" customWidth="1"/>
    <col min="3" max="4" width="13" style="5" customWidth="1"/>
    <col min="5" max="5" width="34.140625" style="88" customWidth="1"/>
    <col min="6" max="6" width="10.5703125" style="5" customWidth="1"/>
    <col min="7" max="7" width="19.85546875" style="26" customWidth="1"/>
    <col min="8" max="8" width="16.42578125" style="4" customWidth="1"/>
    <col min="9" max="9" width="11.42578125" style="1" customWidth="1"/>
    <col min="10" max="10" width="25.85546875" style="1" customWidth="1"/>
    <col min="11" max="11" width="16.140625" style="1" customWidth="1"/>
    <col min="12" max="12" width="11.5703125" style="14" customWidth="1"/>
    <col min="13" max="13" width="9.140625" style="14" customWidth="1"/>
    <col min="14" max="16" width="9.140625" style="12" customWidth="1"/>
    <col min="17" max="17" width="10.140625" style="11" customWidth="1"/>
    <col min="18" max="18" width="9.140625" style="9" customWidth="1"/>
    <col min="19" max="19" width="10.5703125" style="1" customWidth="1"/>
    <col min="20" max="21" width="9.140625" style="1" customWidth="1"/>
    <col min="22" max="23" width="9.140625" style="9" customWidth="1"/>
    <col min="24" max="26" width="9.140625" style="1" customWidth="1"/>
    <col min="27" max="27" width="9.140625" style="75" customWidth="1"/>
    <col min="28" max="28" width="10.5703125" style="10" customWidth="1"/>
    <col min="29" max="31" width="9.140625" style="1" customWidth="1"/>
    <col min="32" max="33" width="9.140625" style="5" customWidth="1"/>
    <col min="34" max="35" width="9.140625" style="1" customWidth="1"/>
    <col min="36" max="36" width="10" style="1" customWidth="1"/>
    <col min="37" max="38" width="9.140625" style="5" customWidth="1"/>
    <col min="39" max="46" width="9.140625" style="1" customWidth="1"/>
    <col min="47" max="47" width="10.140625" style="1" bestFit="1" customWidth="1"/>
    <col min="48" max="48" width="9.140625" style="1"/>
    <col min="49" max="51" width="9.140625" style="5"/>
    <col min="52" max="16384" width="9.140625" style="1"/>
  </cols>
  <sheetData>
    <row r="1" spans="1:51" ht="14.25" x14ac:dyDescent="0.2">
      <c r="A1" t="s">
        <v>138</v>
      </c>
      <c r="B1"/>
      <c r="C1" s="35"/>
      <c r="D1" s="35"/>
      <c r="E1" s="82"/>
      <c r="F1" s="35"/>
      <c r="G1" s="35"/>
      <c r="H1" s="34"/>
      <c r="I1" s="449" t="s">
        <v>412</v>
      </c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1"/>
      <c r="AF1" s="8"/>
      <c r="AG1" s="8"/>
    </row>
    <row r="2" spans="1:51" ht="14.25" x14ac:dyDescent="0.2">
      <c r="A2" t="s">
        <v>278</v>
      </c>
      <c r="B2"/>
      <c r="C2" s="35"/>
      <c r="D2" s="35"/>
      <c r="E2" s="82"/>
      <c r="F2" s="35"/>
      <c r="G2" s="35"/>
      <c r="H2" s="34"/>
      <c r="I2" s="452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4"/>
      <c r="AF2" s="8"/>
      <c r="AG2" s="8"/>
    </row>
    <row r="3" spans="1:51" ht="15" thickBot="1" x14ac:dyDescent="0.25">
      <c r="A3" t="s">
        <v>97</v>
      </c>
      <c r="B3"/>
      <c r="C3" s="35"/>
      <c r="D3" s="35"/>
      <c r="E3" s="82"/>
      <c r="F3" s="35"/>
      <c r="G3" s="35"/>
      <c r="H3" s="34"/>
      <c r="I3" s="455" t="s">
        <v>97</v>
      </c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7"/>
      <c r="AF3" s="8"/>
      <c r="AG3" s="8"/>
    </row>
    <row r="4" spans="1:51" ht="14.25" thickBot="1" x14ac:dyDescent="0.3">
      <c r="A4" s="6" t="s">
        <v>279</v>
      </c>
      <c r="B4" s="63"/>
      <c r="C4" s="7"/>
      <c r="D4" s="7"/>
      <c r="E4" s="83"/>
      <c r="F4" s="36"/>
      <c r="G4" s="27"/>
      <c r="H4" s="29"/>
      <c r="L4" s="37"/>
      <c r="M4" s="37"/>
      <c r="N4" s="37"/>
      <c r="O4" s="37"/>
      <c r="P4" s="37"/>
      <c r="Q4" s="38"/>
      <c r="R4" s="38"/>
      <c r="S4" s="39"/>
      <c r="T4" s="39"/>
      <c r="U4" s="39"/>
      <c r="V4" s="38"/>
      <c r="W4" s="38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16"/>
      <c r="AV4" s="16"/>
    </row>
    <row r="5" spans="1:51" ht="13.5" thickBot="1" x14ac:dyDescent="0.25">
      <c r="A5" s="21"/>
      <c r="B5" s="64"/>
      <c r="C5" s="65"/>
      <c r="D5" s="65"/>
      <c r="E5" s="84"/>
      <c r="F5" s="65"/>
      <c r="G5" s="19"/>
      <c r="H5" s="66"/>
      <c r="I5" s="23"/>
      <c r="J5" s="80"/>
      <c r="K5" s="13"/>
      <c r="L5" s="40"/>
      <c r="M5" s="41"/>
      <c r="N5" s="41" t="s">
        <v>140</v>
      </c>
      <c r="O5" s="41"/>
      <c r="P5" s="42"/>
      <c r="Q5" s="458" t="s">
        <v>143</v>
      </c>
      <c r="R5" s="459"/>
      <c r="S5" s="459"/>
      <c r="T5" s="459"/>
      <c r="U5" s="460"/>
      <c r="V5" s="461" t="s">
        <v>130</v>
      </c>
      <c r="W5" s="462"/>
      <c r="X5" s="462"/>
      <c r="Y5" s="462"/>
      <c r="Z5" s="463"/>
      <c r="AA5" s="464" t="s">
        <v>131</v>
      </c>
      <c r="AB5" s="465"/>
      <c r="AC5" s="465"/>
      <c r="AD5" s="465"/>
      <c r="AE5" s="466"/>
      <c r="AF5" s="469" t="s">
        <v>132</v>
      </c>
      <c r="AG5" s="470"/>
      <c r="AH5" s="470"/>
      <c r="AI5" s="470"/>
      <c r="AJ5" s="471"/>
      <c r="AK5" s="472" t="s">
        <v>133</v>
      </c>
      <c r="AL5" s="473"/>
      <c r="AM5" s="473"/>
      <c r="AN5" s="473"/>
      <c r="AO5" s="474"/>
      <c r="AP5" s="475" t="s">
        <v>134</v>
      </c>
      <c r="AQ5" s="476"/>
      <c r="AR5" s="476"/>
      <c r="AS5" s="476"/>
      <c r="AT5" s="476"/>
      <c r="AU5" s="21"/>
      <c r="AV5" s="64"/>
      <c r="AW5" s="93"/>
      <c r="AX5" s="93"/>
      <c r="AY5" s="94"/>
    </row>
    <row r="6" spans="1:51" x14ac:dyDescent="0.2">
      <c r="A6" s="67"/>
      <c r="B6" s="15" t="s">
        <v>95</v>
      </c>
      <c r="C6" s="17" t="s">
        <v>102</v>
      </c>
      <c r="D6" s="17"/>
      <c r="E6" s="85" t="s">
        <v>96</v>
      </c>
      <c r="F6" s="17" t="s">
        <v>64</v>
      </c>
      <c r="G6" s="18" t="s">
        <v>66</v>
      </c>
      <c r="H6" s="68" t="s">
        <v>68</v>
      </c>
      <c r="I6" s="6"/>
      <c r="J6" s="2"/>
      <c r="K6" s="22"/>
      <c r="L6" s="477" t="s">
        <v>126</v>
      </c>
      <c r="M6" s="478"/>
      <c r="N6" s="43"/>
      <c r="O6" s="43"/>
      <c r="P6" s="43"/>
      <c r="Q6" s="477" t="s">
        <v>126</v>
      </c>
      <c r="R6" s="478"/>
      <c r="S6" s="44"/>
      <c r="T6" s="43"/>
      <c r="U6" s="45"/>
      <c r="V6" s="477" t="s">
        <v>126</v>
      </c>
      <c r="W6" s="478"/>
      <c r="X6" s="43"/>
      <c r="Y6" s="43"/>
      <c r="Z6" s="45"/>
      <c r="AA6" s="477" t="s">
        <v>126</v>
      </c>
      <c r="AB6" s="478"/>
      <c r="AC6" s="43"/>
      <c r="AD6" s="43"/>
      <c r="AE6" s="43"/>
      <c r="AF6" s="477" t="s">
        <v>126</v>
      </c>
      <c r="AG6" s="479"/>
      <c r="AH6" s="43"/>
      <c r="AI6" s="43"/>
      <c r="AJ6" s="45"/>
      <c r="AK6" s="477" t="s">
        <v>126</v>
      </c>
      <c r="AL6" s="478"/>
      <c r="AM6" s="43"/>
      <c r="AN6" s="43"/>
      <c r="AO6" s="43"/>
      <c r="AP6" s="46" t="s">
        <v>126</v>
      </c>
      <c r="AQ6" s="45"/>
      <c r="AR6" s="37"/>
      <c r="AS6" s="43"/>
      <c r="AT6" s="37"/>
      <c r="AU6" s="467" t="s">
        <v>126</v>
      </c>
      <c r="AV6" s="468"/>
      <c r="AW6" s="93"/>
      <c r="AX6" s="33"/>
      <c r="AY6" s="94"/>
    </row>
    <row r="7" spans="1:51" ht="15.75" thickBot="1" x14ac:dyDescent="0.3">
      <c r="A7" s="69" t="s">
        <v>98</v>
      </c>
      <c r="B7" s="32"/>
      <c r="C7" s="70" t="s">
        <v>63</v>
      </c>
      <c r="D7" s="70" t="s">
        <v>93</v>
      </c>
      <c r="E7" s="86" t="s">
        <v>100</v>
      </c>
      <c r="F7" s="70" t="s">
        <v>65</v>
      </c>
      <c r="G7" s="20" t="s">
        <v>67</v>
      </c>
      <c r="H7" s="71" t="s">
        <v>69</v>
      </c>
      <c r="I7" s="24"/>
      <c r="J7" s="81"/>
      <c r="K7" s="25" t="s">
        <v>139</v>
      </c>
      <c r="L7" s="47" t="s">
        <v>141</v>
      </c>
      <c r="M7" s="48" t="s">
        <v>142</v>
      </c>
      <c r="N7" s="49" t="s">
        <v>63</v>
      </c>
      <c r="O7" s="49" t="s">
        <v>93</v>
      </c>
      <c r="P7" s="49" t="s">
        <v>92</v>
      </c>
      <c r="Q7" s="47" t="s">
        <v>141</v>
      </c>
      <c r="R7" s="48" t="s">
        <v>142</v>
      </c>
      <c r="S7" s="50" t="s">
        <v>63</v>
      </c>
      <c r="T7" s="49" t="s">
        <v>93</v>
      </c>
      <c r="U7" s="48" t="s">
        <v>92</v>
      </c>
      <c r="V7" s="47" t="s">
        <v>141</v>
      </c>
      <c r="W7" s="48" t="s">
        <v>142</v>
      </c>
      <c r="X7" s="51" t="s">
        <v>63</v>
      </c>
      <c r="Y7" s="51" t="s">
        <v>93</v>
      </c>
      <c r="Z7" s="52" t="s">
        <v>92</v>
      </c>
      <c r="AA7" s="47" t="s">
        <v>141</v>
      </c>
      <c r="AB7" s="48" t="s">
        <v>142</v>
      </c>
      <c r="AC7" s="51" t="s">
        <v>63</v>
      </c>
      <c r="AD7" s="51" t="s">
        <v>93</v>
      </c>
      <c r="AE7" s="51" t="s">
        <v>92</v>
      </c>
      <c r="AF7" s="47" t="s">
        <v>144</v>
      </c>
      <c r="AG7" s="50" t="s">
        <v>142</v>
      </c>
      <c r="AH7" s="51" t="s">
        <v>63</v>
      </c>
      <c r="AI7" s="51" t="s">
        <v>93</v>
      </c>
      <c r="AJ7" s="52" t="s">
        <v>92</v>
      </c>
      <c r="AK7" s="54" t="s">
        <v>141</v>
      </c>
      <c r="AL7" s="76" t="s">
        <v>142</v>
      </c>
      <c r="AM7" s="77" t="s">
        <v>63</v>
      </c>
      <c r="AN7" s="77" t="s">
        <v>93</v>
      </c>
      <c r="AO7" s="77" t="s">
        <v>92</v>
      </c>
      <c r="AP7" s="54" t="s">
        <v>141</v>
      </c>
      <c r="AQ7" s="76" t="s">
        <v>142</v>
      </c>
      <c r="AR7" s="53" t="s">
        <v>63</v>
      </c>
      <c r="AS7" s="77" t="s">
        <v>93</v>
      </c>
      <c r="AT7" s="53" t="s">
        <v>92</v>
      </c>
      <c r="AU7" s="79" t="s">
        <v>141</v>
      </c>
      <c r="AV7" s="91" t="s">
        <v>142</v>
      </c>
      <c r="AW7" s="78" t="s">
        <v>63</v>
      </c>
      <c r="AX7" s="51" t="s">
        <v>93</v>
      </c>
      <c r="AY7" s="52" t="s">
        <v>92</v>
      </c>
    </row>
    <row r="8" spans="1:51" s="3" customFormat="1" x14ac:dyDescent="0.2">
      <c r="A8" s="97"/>
      <c r="B8" s="97" t="s">
        <v>179</v>
      </c>
      <c r="C8" s="98"/>
      <c r="D8" s="98"/>
      <c r="E8" s="97" t="s">
        <v>150</v>
      </c>
      <c r="F8" s="98"/>
      <c r="G8" s="98">
        <f t="shared" ref="G8:G34" si="0">C8+D8+F8</f>
        <v>0</v>
      </c>
      <c r="H8" s="97"/>
      <c r="I8" s="97"/>
      <c r="J8" s="97"/>
      <c r="K8" s="97"/>
      <c r="L8" s="110"/>
      <c r="M8" s="108"/>
      <c r="N8" s="108"/>
      <c r="O8" s="108"/>
      <c r="P8" s="109"/>
      <c r="Q8" s="110"/>
      <c r="R8" s="108"/>
      <c r="S8" s="108"/>
      <c r="T8" s="108"/>
      <c r="U8" s="109"/>
      <c r="V8" s="110"/>
      <c r="W8" s="108"/>
      <c r="X8" s="108"/>
      <c r="Y8" s="108"/>
      <c r="Z8" s="109"/>
      <c r="AA8" s="110"/>
      <c r="AB8" s="108"/>
      <c r="AC8" s="108"/>
      <c r="AD8" s="108"/>
      <c r="AE8" s="109"/>
      <c r="AF8" s="102"/>
      <c r="AG8" s="102"/>
      <c r="AH8" s="102"/>
      <c r="AI8" s="102"/>
      <c r="AJ8" s="102"/>
      <c r="AK8" s="111"/>
      <c r="AL8" s="108"/>
      <c r="AM8" s="108"/>
      <c r="AN8" s="108"/>
      <c r="AO8" s="109"/>
      <c r="AP8" s="110"/>
      <c r="AQ8" s="108"/>
      <c r="AR8" s="108"/>
      <c r="AS8" s="108"/>
      <c r="AT8" s="109"/>
      <c r="AU8" s="103">
        <f t="shared" ref="AU8:AU37" si="1">L8+Q8+V8+AA8+AF8+AL8+AP8</f>
        <v>0</v>
      </c>
      <c r="AV8" s="104">
        <v>0</v>
      </c>
      <c r="AW8" s="105">
        <f>N8+S8+X8+AC8+AH8+AM8+AR8</f>
        <v>0</v>
      </c>
      <c r="AX8" s="105">
        <f>O8+T8+Y8+AD8+AI8+AN8+AS8</f>
        <v>0</v>
      </c>
      <c r="AY8" s="105">
        <f>P8+U8+Z8+AE8+AJ8+AO8+AT8</f>
        <v>0</v>
      </c>
    </row>
    <row r="9" spans="1:51" s="4" customFormat="1" x14ac:dyDescent="0.2">
      <c r="A9" s="34" t="s">
        <v>3</v>
      </c>
      <c r="B9" s="34" t="s">
        <v>135</v>
      </c>
      <c r="C9" s="211"/>
      <c r="D9" s="211"/>
      <c r="E9" s="34" t="s">
        <v>101</v>
      </c>
      <c r="F9" s="211"/>
      <c r="G9" s="211">
        <f t="shared" si="0"/>
        <v>0</v>
      </c>
      <c r="H9" s="34"/>
      <c r="I9" s="34" t="s">
        <v>70</v>
      </c>
      <c r="J9" s="34"/>
      <c r="K9" s="34"/>
      <c r="L9" s="217"/>
      <c r="M9" s="218"/>
      <c r="N9" s="218"/>
      <c r="O9" s="218"/>
      <c r="P9" s="219"/>
      <c r="Q9" s="217"/>
      <c r="R9" s="218"/>
      <c r="S9" s="218"/>
      <c r="T9" s="218"/>
      <c r="U9" s="219"/>
      <c r="V9" s="217"/>
      <c r="W9" s="218"/>
      <c r="X9" s="218"/>
      <c r="Y9" s="218"/>
      <c r="Z9" s="219"/>
      <c r="AA9" s="217"/>
      <c r="AB9" s="218"/>
      <c r="AC9" s="218"/>
      <c r="AD9" s="218"/>
      <c r="AE9" s="219"/>
      <c r="AF9" s="213"/>
      <c r="AG9" s="213"/>
      <c r="AH9" s="213"/>
      <c r="AI9" s="213"/>
      <c r="AJ9" s="213"/>
      <c r="AK9" s="217"/>
      <c r="AL9" s="218"/>
      <c r="AM9" s="218"/>
      <c r="AN9" s="218"/>
      <c r="AO9" s="219"/>
      <c r="AP9" s="217"/>
      <c r="AQ9" s="218"/>
      <c r="AR9" s="218"/>
      <c r="AS9" s="218"/>
      <c r="AT9" s="219"/>
      <c r="AU9" s="214">
        <f t="shared" si="1"/>
        <v>0</v>
      </c>
      <c r="AV9" s="215">
        <f t="shared" ref="AV9:AV37" si="2">M9+R9+W9+AB9+AG9+AK9+AQ9</f>
        <v>0</v>
      </c>
      <c r="AW9" s="216">
        <f t="shared" ref="AW9:AY70" si="3">N9+S9+X9+AC9+AH9+AM9+AR9</f>
        <v>0</v>
      </c>
      <c r="AX9" s="216">
        <f t="shared" si="3"/>
        <v>0</v>
      </c>
      <c r="AY9" s="216">
        <f t="shared" si="3"/>
        <v>0</v>
      </c>
    </row>
    <row r="10" spans="1:51" s="4" customFormat="1" x14ac:dyDescent="0.2">
      <c r="A10" s="34" t="s">
        <v>4</v>
      </c>
      <c r="B10" s="34" t="s">
        <v>135</v>
      </c>
      <c r="C10" s="211"/>
      <c r="D10" s="211"/>
      <c r="E10" s="34" t="s">
        <v>101</v>
      </c>
      <c r="F10" s="211"/>
      <c r="G10" s="211">
        <f t="shared" si="0"/>
        <v>0</v>
      </c>
      <c r="H10" s="34"/>
      <c r="I10" s="34" t="s">
        <v>70</v>
      </c>
      <c r="J10" s="34"/>
      <c r="K10" s="34"/>
      <c r="L10" s="217"/>
      <c r="M10" s="218"/>
      <c r="N10" s="218"/>
      <c r="O10" s="218"/>
      <c r="P10" s="219"/>
      <c r="Q10" s="217"/>
      <c r="R10" s="218"/>
      <c r="S10" s="218"/>
      <c r="T10" s="218"/>
      <c r="U10" s="219"/>
      <c r="V10" s="217"/>
      <c r="W10" s="218"/>
      <c r="X10" s="218"/>
      <c r="Y10" s="218"/>
      <c r="Z10" s="219"/>
      <c r="AA10" s="217"/>
      <c r="AB10" s="218"/>
      <c r="AC10" s="218"/>
      <c r="AD10" s="218"/>
      <c r="AE10" s="219"/>
      <c r="AF10" s="213"/>
      <c r="AG10" s="213"/>
      <c r="AH10" s="213"/>
      <c r="AI10" s="213"/>
      <c r="AJ10" s="213"/>
      <c r="AK10" s="217"/>
      <c r="AL10" s="218"/>
      <c r="AM10" s="218"/>
      <c r="AN10" s="218"/>
      <c r="AO10" s="219"/>
      <c r="AP10" s="217"/>
      <c r="AQ10" s="218"/>
      <c r="AR10" s="218"/>
      <c r="AS10" s="218"/>
      <c r="AT10" s="219"/>
      <c r="AU10" s="214">
        <f t="shared" si="1"/>
        <v>0</v>
      </c>
      <c r="AV10" s="215">
        <f t="shared" si="2"/>
        <v>0</v>
      </c>
      <c r="AW10" s="216">
        <f t="shared" si="3"/>
        <v>0</v>
      </c>
      <c r="AX10" s="216">
        <f t="shared" si="3"/>
        <v>0</v>
      </c>
      <c r="AY10" s="216">
        <f t="shared" si="3"/>
        <v>0</v>
      </c>
    </row>
    <row r="11" spans="1:51" s="246" customFormat="1" x14ac:dyDescent="0.2">
      <c r="A11" s="237" t="s">
        <v>5</v>
      </c>
      <c r="B11" s="237" t="s">
        <v>135</v>
      </c>
      <c r="C11" s="238">
        <v>478.24</v>
      </c>
      <c r="D11" s="238">
        <v>365.45</v>
      </c>
      <c r="E11" s="237" t="s">
        <v>101</v>
      </c>
      <c r="F11" s="238">
        <v>281.82</v>
      </c>
      <c r="G11" s="238">
        <f t="shared" si="0"/>
        <v>1125.51</v>
      </c>
      <c r="H11" s="237" t="s">
        <v>334</v>
      </c>
      <c r="I11" s="237" t="s">
        <v>71</v>
      </c>
      <c r="J11" s="247" t="s">
        <v>222</v>
      </c>
      <c r="K11" s="237" t="s">
        <v>158</v>
      </c>
      <c r="L11" s="239">
        <v>49368</v>
      </c>
      <c r="M11" s="240">
        <v>823</v>
      </c>
      <c r="N11" s="240">
        <v>322.08</v>
      </c>
      <c r="O11" s="240">
        <v>246.12</v>
      </c>
      <c r="P11" s="241">
        <v>279.95</v>
      </c>
      <c r="Q11" s="239">
        <v>73304</v>
      </c>
      <c r="R11" s="240">
        <v>1164</v>
      </c>
      <c r="S11" s="240">
        <v>478.24</v>
      </c>
      <c r="T11" s="240">
        <v>365.45</v>
      </c>
      <c r="U11" s="241">
        <v>281.82</v>
      </c>
      <c r="V11" s="239"/>
      <c r="W11" s="240"/>
      <c r="X11" s="240"/>
      <c r="Y11" s="240"/>
      <c r="Z11" s="241"/>
      <c r="AA11" s="239"/>
      <c r="AB11" s="240"/>
      <c r="AC11" s="240"/>
      <c r="AD11" s="240"/>
      <c r="AE11" s="241"/>
      <c r="AF11" s="242"/>
      <c r="AG11" s="242"/>
      <c r="AH11" s="242"/>
      <c r="AI11" s="242"/>
      <c r="AJ11" s="242"/>
      <c r="AK11" s="239"/>
      <c r="AL11" s="240"/>
      <c r="AM11" s="240"/>
      <c r="AN11" s="240"/>
      <c r="AO11" s="241"/>
      <c r="AP11" s="239"/>
      <c r="AQ11" s="240"/>
      <c r="AR11" s="240"/>
      <c r="AS11" s="240"/>
      <c r="AT11" s="241"/>
      <c r="AU11" s="243">
        <f t="shared" si="1"/>
        <v>122672</v>
      </c>
      <c r="AV11" s="244">
        <f t="shared" si="2"/>
        <v>1987</v>
      </c>
      <c r="AW11" s="245">
        <f t="shared" si="3"/>
        <v>800.31999999999994</v>
      </c>
      <c r="AX11" s="245">
        <f t="shared" si="3"/>
        <v>611.56999999999994</v>
      </c>
      <c r="AY11" s="245">
        <f t="shared" si="3"/>
        <v>561.77</v>
      </c>
    </row>
    <row r="12" spans="1:51" s="246" customFormat="1" x14ac:dyDescent="0.2">
      <c r="A12" s="237" t="s">
        <v>6</v>
      </c>
      <c r="B12" s="237" t="s">
        <v>135</v>
      </c>
      <c r="C12" s="238">
        <v>420.85</v>
      </c>
      <c r="D12" s="238"/>
      <c r="E12" s="237" t="s">
        <v>101</v>
      </c>
      <c r="F12" s="238"/>
      <c r="G12" s="238">
        <f t="shared" si="0"/>
        <v>420.85</v>
      </c>
      <c r="H12" s="237" t="s">
        <v>335</v>
      </c>
      <c r="I12" s="237" t="s">
        <v>71</v>
      </c>
      <c r="J12" s="237" t="s">
        <v>218</v>
      </c>
      <c r="K12" s="237" t="s">
        <v>153</v>
      </c>
      <c r="L12" s="239">
        <v>0</v>
      </c>
      <c r="M12" s="240">
        <v>0</v>
      </c>
      <c r="N12" s="240">
        <v>420.85</v>
      </c>
      <c r="O12" s="240"/>
      <c r="P12" s="241"/>
      <c r="Q12" s="239">
        <v>0</v>
      </c>
      <c r="R12" s="240">
        <v>0</v>
      </c>
      <c r="S12" s="240">
        <v>420.85</v>
      </c>
      <c r="T12" s="240"/>
      <c r="U12" s="241"/>
      <c r="V12" s="239"/>
      <c r="W12" s="240"/>
      <c r="X12" s="240"/>
      <c r="Y12" s="240"/>
      <c r="Z12" s="241"/>
      <c r="AA12" s="239"/>
      <c r="AB12" s="240"/>
      <c r="AC12" s="240"/>
      <c r="AD12" s="240"/>
      <c r="AE12" s="241"/>
      <c r="AF12" s="242"/>
      <c r="AG12" s="242"/>
      <c r="AH12" s="242"/>
      <c r="AI12" s="242"/>
      <c r="AJ12" s="242"/>
      <c r="AK12" s="239"/>
      <c r="AL12" s="240"/>
      <c r="AM12" s="240"/>
      <c r="AN12" s="240"/>
      <c r="AO12" s="241"/>
      <c r="AP12" s="239"/>
      <c r="AQ12" s="240"/>
      <c r="AR12" s="240"/>
      <c r="AS12" s="240"/>
      <c r="AT12" s="241"/>
      <c r="AU12" s="243">
        <f t="shared" si="1"/>
        <v>0</v>
      </c>
      <c r="AV12" s="244">
        <f t="shared" si="2"/>
        <v>0</v>
      </c>
      <c r="AW12" s="245">
        <f t="shared" si="3"/>
        <v>841.7</v>
      </c>
      <c r="AX12" s="245">
        <f t="shared" si="3"/>
        <v>0</v>
      </c>
      <c r="AY12" s="245">
        <f t="shared" si="3"/>
        <v>0</v>
      </c>
    </row>
    <row r="13" spans="1:51" s="246" customFormat="1" x14ac:dyDescent="0.2">
      <c r="A13" s="237" t="s">
        <v>7</v>
      </c>
      <c r="B13" s="237" t="s">
        <v>135</v>
      </c>
      <c r="C13" s="238">
        <v>673.44</v>
      </c>
      <c r="D13" s="238">
        <v>514.62</v>
      </c>
      <c r="E13" s="237" t="s">
        <v>101</v>
      </c>
      <c r="F13" s="238">
        <v>421.77</v>
      </c>
      <c r="G13" s="238">
        <f t="shared" si="0"/>
        <v>1609.83</v>
      </c>
      <c r="H13" s="237" t="s">
        <v>332</v>
      </c>
      <c r="I13" s="237" t="s">
        <v>71</v>
      </c>
      <c r="J13" s="237" t="s">
        <v>223</v>
      </c>
      <c r="K13" s="237" t="s">
        <v>207</v>
      </c>
      <c r="L13" s="239">
        <v>169796</v>
      </c>
      <c r="M13" s="240">
        <v>2784</v>
      </c>
      <c r="N13" s="240">
        <v>1107.76</v>
      </c>
      <c r="O13" s="240">
        <v>846.51</v>
      </c>
      <c r="P13" s="241">
        <v>418.97</v>
      </c>
      <c r="Q13" s="239">
        <v>103224</v>
      </c>
      <c r="R13" s="240">
        <v>1692</v>
      </c>
      <c r="S13" s="240">
        <v>673.44</v>
      </c>
      <c r="T13" s="240">
        <v>514.62</v>
      </c>
      <c r="U13" s="241">
        <v>421.77</v>
      </c>
      <c r="V13" s="239"/>
      <c r="W13" s="240"/>
      <c r="X13" s="240"/>
      <c r="Y13" s="240"/>
      <c r="Z13" s="241"/>
      <c r="AA13" s="239"/>
      <c r="AB13" s="240"/>
      <c r="AC13" s="240"/>
      <c r="AD13" s="240"/>
      <c r="AE13" s="241"/>
      <c r="AF13" s="242"/>
      <c r="AG13" s="242"/>
      <c r="AH13" s="242"/>
      <c r="AI13" s="242"/>
      <c r="AJ13" s="242"/>
      <c r="AK13" s="239"/>
      <c r="AL13" s="240"/>
      <c r="AM13" s="240"/>
      <c r="AN13" s="240"/>
      <c r="AO13" s="241"/>
      <c r="AP13" s="239"/>
      <c r="AQ13" s="240"/>
      <c r="AR13" s="240"/>
      <c r="AS13" s="240"/>
      <c r="AT13" s="241"/>
      <c r="AU13" s="243">
        <f t="shared" si="1"/>
        <v>273020</v>
      </c>
      <c r="AV13" s="244">
        <f t="shared" si="2"/>
        <v>4476</v>
      </c>
      <c r="AW13" s="245">
        <f t="shared" si="3"/>
        <v>1781.2</v>
      </c>
      <c r="AX13" s="245">
        <f t="shared" si="3"/>
        <v>1361.13</v>
      </c>
      <c r="AY13" s="245">
        <f t="shared" si="3"/>
        <v>840.74</v>
      </c>
    </row>
    <row r="14" spans="1:51" s="4" customFormat="1" x14ac:dyDescent="0.2">
      <c r="A14" s="34" t="s">
        <v>116</v>
      </c>
      <c r="B14" s="34" t="s">
        <v>135</v>
      </c>
      <c r="C14" s="211"/>
      <c r="D14" s="211"/>
      <c r="E14" s="34" t="s">
        <v>101</v>
      </c>
      <c r="F14" s="211"/>
      <c r="G14" s="211">
        <f t="shared" si="0"/>
        <v>0</v>
      </c>
      <c r="H14" s="34"/>
      <c r="I14" s="34" t="s">
        <v>117</v>
      </c>
      <c r="J14" s="34"/>
      <c r="K14" s="34"/>
      <c r="L14" s="217"/>
      <c r="M14" s="218"/>
      <c r="N14" s="218"/>
      <c r="O14" s="218"/>
      <c r="P14" s="219"/>
      <c r="Q14" s="217"/>
      <c r="R14" s="218"/>
      <c r="S14" s="218"/>
      <c r="T14" s="218"/>
      <c r="U14" s="219"/>
      <c r="V14" s="217"/>
      <c r="W14" s="218"/>
      <c r="X14" s="218"/>
      <c r="Y14" s="218"/>
      <c r="Z14" s="219"/>
      <c r="AA14" s="217"/>
      <c r="AB14" s="218"/>
      <c r="AC14" s="218"/>
      <c r="AD14" s="218"/>
      <c r="AE14" s="219"/>
      <c r="AF14" s="213"/>
      <c r="AG14" s="213"/>
      <c r="AH14" s="213"/>
      <c r="AI14" s="213"/>
      <c r="AJ14" s="213"/>
      <c r="AK14" s="217"/>
      <c r="AL14" s="218"/>
      <c r="AM14" s="218"/>
      <c r="AN14" s="218"/>
      <c r="AO14" s="219"/>
      <c r="AP14" s="217"/>
      <c r="AQ14" s="218"/>
      <c r="AR14" s="218"/>
      <c r="AS14" s="218"/>
      <c r="AT14" s="219"/>
      <c r="AU14" s="214">
        <f t="shared" si="1"/>
        <v>0</v>
      </c>
      <c r="AV14" s="215">
        <f t="shared" si="2"/>
        <v>0</v>
      </c>
      <c r="AW14" s="216">
        <f t="shared" si="3"/>
        <v>0</v>
      </c>
      <c r="AX14" s="216">
        <f t="shared" si="3"/>
        <v>0</v>
      </c>
      <c r="AY14" s="216">
        <f t="shared" si="3"/>
        <v>0</v>
      </c>
    </row>
    <row r="15" spans="1:51" s="280" customFormat="1" x14ac:dyDescent="0.2">
      <c r="A15" s="271" t="s">
        <v>8</v>
      </c>
      <c r="B15" s="271" t="s">
        <v>135</v>
      </c>
      <c r="C15" s="272">
        <v>1766.56</v>
      </c>
      <c r="D15" s="272">
        <v>1349.93</v>
      </c>
      <c r="E15" s="271" t="s">
        <v>101</v>
      </c>
      <c r="F15" s="272">
        <v>281.82</v>
      </c>
      <c r="G15" s="272">
        <f t="shared" si="0"/>
        <v>3398.31</v>
      </c>
      <c r="H15" s="271" t="s">
        <v>362</v>
      </c>
      <c r="I15" s="271" t="s">
        <v>72</v>
      </c>
      <c r="J15" s="271" t="s">
        <v>313</v>
      </c>
      <c r="K15" s="271" t="s">
        <v>215</v>
      </c>
      <c r="L15" s="273">
        <v>427108</v>
      </c>
      <c r="M15" s="274">
        <v>7239</v>
      </c>
      <c r="N15" s="274">
        <v>2786.48</v>
      </c>
      <c r="O15" s="274">
        <v>2129.3200000000002</v>
      </c>
      <c r="P15" s="275">
        <v>281.82</v>
      </c>
      <c r="Q15" s="273"/>
      <c r="R15" s="274"/>
      <c r="S15" s="274"/>
      <c r="T15" s="274"/>
      <c r="U15" s="275"/>
      <c r="V15" s="273"/>
      <c r="W15" s="274"/>
      <c r="X15" s="274"/>
      <c r="Y15" s="274"/>
      <c r="Z15" s="275"/>
      <c r="AA15" s="273"/>
      <c r="AB15" s="274"/>
      <c r="AC15" s="274"/>
      <c r="AD15" s="274"/>
      <c r="AE15" s="275"/>
      <c r="AF15" s="276"/>
      <c r="AG15" s="276"/>
      <c r="AH15" s="276"/>
      <c r="AI15" s="276"/>
      <c r="AJ15" s="276"/>
      <c r="AK15" s="273"/>
      <c r="AL15" s="274"/>
      <c r="AM15" s="274"/>
      <c r="AN15" s="274"/>
      <c r="AO15" s="275"/>
      <c r="AP15" s="273"/>
      <c r="AQ15" s="274"/>
      <c r="AR15" s="274"/>
      <c r="AS15" s="274"/>
      <c r="AT15" s="275"/>
      <c r="AU15" s="277">
        <f t="shared" si="1"/>
        <v>427108</v>
      </c>
      <c r="AV15" s="278">
        <f t="shared" si="2"/>
        <v>7239</v>
      </c>
      <c r="AW15" s="279">
        <f t="shared" si="3"/>
        <v>2786.48</v>
      </c>
      <c r="AX15" s="279">
        <f t="shared" si="3"/>
        <v>2129.3200000000002</v>
      </c>
      <c r="AY15" s="279">
        <f t="shared" si="3"/>
        <v>281.82</v>
      </c>
    </row>
    <row r="16" spans="1:51" s="280" customFormat="1" x14ac:dyDescent="0.2">
      <c r="A16" s="271" t="s">
        <v>9</v>
      </c>
      <c r="B16" s="271" t="s">
        <v>135</v>
      </c>
      <c r="C16" s="272">
        <v>43.92</v>
      </c>
      <c r="D16" s="272">
        <v>33.56</v>
      </c>
      <c r="E16" s="271" t="s">
        <v>101</v>
      </c>
      <c r="F16" s="272">
        <v>281.82</v>
      </c>
      <c r="G16" s="272">
        <f t="shared" si="0"/>
        <v>359.3</v>
      </c>
      <c r="H16" s="271" t="s">
        <v>362</v>
      </c>
      <c r="I16" s="271" t="s">
        <v>72</v>
      </c>
      <c r="J16" s="271" t="s">
        <v>314</v>
      </c>
      <c r="K16" s="271" t="s">
        <v>202</v>
      </c>
      <c r="L16" s="273">
        <v>3740</v>
      </c>
      <c r="M16" s="274">
        <v>63</v>
      </c>
      <c r="N16" s="274">
        <v>24.4</v>
      </c>
      <c r="O16" s="274">
        <v>18.649999999999999</v>
      </c>
      <c r="P16" s="275">
        <v>281.82</v>
      </c>
      <c r="Q16" s="273"/>
      <c r="R16" s="274"/>
      <c r="S16" s="274"/>
      <c r="T16" s="274"/>
      <c r="U16" s="275"/>
      <c r="V16" s="273"/>
      <c r="W16" s="274"/>
      <c r="X16" s="274"/>
      <c r="Y16" s="274"/>
      <c r="Z16" s="275"/>
      <c r="AA16" s="273"/>
      <c r="AB16" s="274"/>
      <c r="AC16" s="274"/>
      <c r="AD16" s="274"/>
      <c r="AE16" s="275"/>
      <c r="AF16" s="276"/>
      <c r="AG16" s="276"/>
      <c r="AH16" s="276"/>
      <c r="AI16" s="276"/>
      <c r="AJ16" s="276"/>
      <c r="AK16" s="273"/>
      <c r="AL16" s="274"/>
      <c r="AM16" s="274"/>
      <c r="AN16" s="274"/>
      <c r="AO16" s="275"/>
      <c r="AP16" s="273"/>
      <c r="AQ16" s="274"/>
      <c r="AR16" s="274"/>
      <c r="AS16" s="274"/>
      <c r="AT16" s="275"/>
      <c r="AU16" s="277">
        <f t="shared" si="1"/>
        <v>3740</v>
      </c>
      <c r="AV16" s="278">
        <f t="shared" si="2"/>
        <v>63</v>
      </c>
      <c r="AW16" s="279">
        <f t="shared" si="3"/>
        <v>24.4</v>
      </c>
      <c r="AX16" s="279">
        <f t="shared" si="3"/>
        <v>18.649999999999999</v>
      </c>
      <c r="AY16" s="279">
        <f t="shared" si="3"/>
        <v>281.82</v>
      </c>
    </row>
    <row r="17" spans="1:51" s="280" customFormat="1" x14ac:dyDescent="0.2">
      <c r="A17" s="271" t="s">
        <v>10</v>
      </c>
      <c r="B17" s="271" t="s">
        <v>135</v>
      </c>
      <c r="C17" s="272">
        <v>1493.28</v>
      </c>
      <c r="D17" s="272">
        <v>1141.0999999999999</v>
      </c>
      <c r="E17" s="271" t="s">
        <v>101</v>
      </c>
      <c r="F17" s="272">
        <v>563.67999999999995</v>
      </c>
      <c r="G17" s="272">
        <f t="shared" si="0"/>
        <v>3198.06</v>
      </c>
      <c r="H17" s="271" t="s">
        <v>362</v>
      </c>
      <c r="I17" s="271" t="s">
        <v>72</v>
      </c>
      <c r="J17" s="271" t="s">
        <v>315</v>
      </c>
      <c r="K17" s="271" t="s">
        <v>194</v>
      </c>
      <c r="L17" s="273">
        <v>164560</v>
      </c>
      <c r="M17" s="274">
        <v>2789</v>
      </c>
      <c r="N17" s="274">
        <v>1073.5999999999999</v>
      </c>
      <c r="O17" s="274">
        <v>820.4</v>
      </c>
      <c r="P17" s="275">
        <v>563.67999999999995</v>
      </c>
      <c r="Q17" s="273"/>
      <c r="R17" s="274"/>
      <c r="S17" s="274"/>
      <c r="T17" s="274"/>
      <c r="U17" s="275"/>
      <c r="V17" s="273"/>
      <c r="W17" s="274"/>
      <c r="X17" s="274"/>
      <c r="Y17" s="274"/>
      <c r="Z17" s="275"/>
      <c r="AA17" s="273"/>
      <c r="AB17" s="274"/>
      <c r="AC17" s="274"/>
      <c r="AD17" s="274"/>
      <c r="AE17" s="275"/>
      <c r="AF17" s="276"/>
      <c r="AG17" s="276"/>
      <c r="AH17" s="276"/>
      <c r="AI17" s="276"/>
      <c r="AJ17" s="276"/>
      <c r="AK17" s="273"/>
      <c r="AL17" s="274"/>
      <c r="AM17" s="274"/>
      <c r="AN17" s="274"/>
      <c r="AO17" s="275"/>
      <c r="AP17" s="273"/>
      <c r="AQ17" s="274"/>
      <c r="AR17" s="274"/>
      <c r="AS17" s="274"/>
      <c r="AT17" s="275"/>
      <c r="AU17" s="277">
        <f t="shared" si="1"/>
        <v>164560</v>
      </c>
      <c r="AV17" s="278">
        <f t="shared" si="2"/>
        <v>2789</v>
      </c>
      <c r="AW17" s="279">
        <f>N17+S17+X17+AC17+AH17+AM17+AR17</f>
        <v>1073.5999999999999</v>
      </c>
      <c r="AX17" s="279">
        <f t="shared" si="3"/>
        <v>820.4</v>
      </c>
      <c r="AY17" s="279">
        <f t="shared" si="3"/>
        <v>563.67999999999995</v>
      </c>
    </row>
    <row r="18" spans="1:51" s="224" customFormat="1" x14ac:dyDescent="0.2">
      <c r="A18" s="191" t="s">
        <v>11</v>
      </c>
      <c r="B18" s="191" t="s">
        <v>135</v>
      </c>
      <c r="C18" s="192">
        <v>1195.5999999999999</v>
      </c>
      <c r="D18" s="192">
        <v>913.63</v>
      </c>
      <c r="E18" s="191" t="s">
        <v>101</v>
      </c>
      <c r="F18" s="192">
        <v>563.67999999999995</v>
      </c>
      <c r="G18" s="192">
        <f t="shared" si="0"/>
        <v>2672.91</v>
      </c>
      <c r="H18" s="191" t="s">
        <v>321</v>
      </c>
      <c r="I18" s="191" t="s">
        <v>73</v>
      </c>
      <c r="J18" s="191" t="s">
        <v>323</v>
      </c>
      <c r="K18" s="191" t="s">
        <v>148</v>
      </c>
      <c r="L18" s="193">
        <v>178772</v>
      </c>
      <c r="M18" s="194">
        <v>2931</v>
      </c>
      <c r="N18" s="194">
        <v>1166.32</v>
      </c>
      <c r="O18" s="194">
        <v>891.25</v>
      </c>
      <c r="P18" s="195">
        <v>552.9</v>
      </c>
      <c r="Q18" s="193">
        <v>183260</v>
      </c>
      <c r="R18" s="194">
        <v>2909</v>
      </c>
      <c r="S18" s="194">
        <v>1195.5999999999999</v>
      </c>
      <c r="T18" s="194">
        <v>913.63</v>
      </c>
      <c r="U18" s="195">
        <v>563.67999999999995</v>
      </c>
      <c r="V18" s="193"/>
      <c r="W18" s="194"/>
      <c r="X18" s="194"/>
      <c r="Y18" s="194"/>
      <c r="Z18" s="195"/>
      <c r="AA18" s="193"/>
      <c r="AB18" s="194"/>
      <c r="AC18" s="194"/>
      <c r="AD18" s="194"/>
      <c r="AE18" s="195"/>
      <c r="AF18" s="196"/>
      <c r="AG18" s="196"/>
      <c r="AH18" s="196"/>
      <c r="AI18" s="196"/>
      <c r="AJ18" s="196"/>
      <c r="AK18" s="193"/>
      <c r="AL18" s="194"/>
      <c r="AM18" s="194"/>
      <c r="AN18" s="194"/>
      <c r="AO18" s="195"/>
      <c r="AP18" s="193"/>
      <c r="AQ18" s="194"/>
      <c r="AR18" s="194"/>
      <c r="AS18" s="194"/>
      <c r="AT18" s="195"/>
      <c r="AU18" s="197">
        <f t="shared" si="1"/>
        <v>362032</v>
      </c>
      <c r="AV18" s="198">
        <f t="shared" si="2"/>
        <v>5840</v>
      </c>
      <c r="AW18" s="199">
        <f t="shared" si="3"/>
        <v>2361.92</v>
      </c>
      <c r="AX18" s="199">
        <f t="shared" si="3"/>
        <v>1804.88</v>
      </c>
      <c r="AY18" s="199">
        <f t="shared" si="3"/>
        <v>1116.58</v>
      </c>
    </row>
    <row r="19" spans="1:51" s="224" customFormat="1" x14ac:dyDescent="0.2">
      <c r="A19" s="191" t="s">
        <v>12</v>
      </c>
      <c r="B19" s="191" t="s">
        <v>135</v>
      </c>
      <c r="C19" s="192">
        <v>1537.2</v>
      </c>
      <c r="D19" s="192">
        <v>1174.67</v>
      </c>
      <c r="E19" s="191" t="s">
        <v>101</v>
      </c>
      <c r="F19" s="192">
        <v>281.82</v>
      </c>
      <c r="G19" s="192">
        <f t="shared" si="0"/>
        <v>2993.69</v>
      </c>
      <c r="H19" s="191" t="s">
        <v>321</v>
      </c>
      <c r="I19" s="191" t="s">
        <v>73</v>
      </c>
      <c r="J19" s="191" t="s">
        <v>322</v>
      </c>
      <c r="K19" s="191" t="s">
        <v>147</v>
      </c>
      <c r="L19" s="193">
        <v>216172</v>
      </c>
      <c r="M19" s="194">
        <v>3544</v>
      </c>
      <c r="N19" s="194">
        <v>1410.32</v>
      </c>
      <c r="O19" s="194">
        <v>1077.71</v>
      </c>
      <c r="P19" s="195">
        <v>276.44</v>
      </c>
      <c r="Q19" s="193">
        <v>235620</v>
      </c>
      <c r="R19" s="194">
        <v>3740</v>
      </c>
      <c r="S19" s="194">
        <v>1537.2</v>
      </c>
      <c r="T19" s="194">
        <v>1174.67</v>
      </c>
      <c r="U19" s="195">
        <v>281.82</v>
      </c>
      <c r="V19" s="193"/>
      <c r="W19" s="194"/>
      <c r="X19" s="194"/>
      <c r="Y19" s="194"/>
      <c r="Z19" s="195"/>
      <c r="AA19" s="193"/>
      <c r="AB19" s="194"/>
      <c r="AC19" s="194"/>
      <c r="AD19" s="194"/>
      <c r="AE19" s="195"/>
      <c r="AF19" s="196"/>
      <c r="AG19" s="196"/>
      <c r="AH19" s="196"/>
      <c r="AI19" s="196"/>
      <c r="AJ19" s="196"/>
      <c r="AK19" s="193"/>
      <c r="AL19" s="194"/>
      <c r="AM19" s="194"/>
      <c r="AN19" s="194"/>
      <c r="AO19" s="195"/>
      <c r="AP19" s="193"/>
      <c r="AQ19" s="194"/>
      <c r="AR19" s="194"/>
      <c r="AS19" s="194"/>
      <c r="AT19" s="195"/>
      <c r="AU19" s="197">
        <f t="shared" si="1"/>
        <v>451792</v>
      </c>
      <c r="AV19" s="198">
        <f t="shared" si="2"/>
        <v>7284</v>
      </c>
      <c r="AW19" s="199">
        <f t="shared" si="3"/>
        <v>2947.52</v>
      </c>
      <c r="AX19" s="199">
        <f t="shared" si="3"/>
        <v>2252.38</v>
      </c>
      <c r="AY19" s="199">
        <f t="shared" si="3"/>
        <v>558.26</v>
      </c>
    </row>
    <row r="20" spans="1:51" s="280" customFormat="1" x14ac:dyDescent="0.2">
      <c r="A20" s="271" t="s">
        <v>13</v>
      </c>
      <c r="B20" s="271" t="s">
        <v>135</v>
      </c>
      <c r="C20" s="272">
        <v>1893.44</v>
      </c>
      <c r="D20" s="272">
        <v>1446.89</v>
      </c>
      <c r="E20" s="271" t="s">
        <v>101</v>
      </c>
      <c r="F20" s="272">
        <v>281.82</v>
      </c>
      <c r="G20" s="272">
        <f t="shared" si="0"/>
        <v>3622.15</v>
      </c>
      <c r="H20" s="271" t="s">
        <v>362</v>
      </c>
      <c r="I20" s="271" t="s">
        <v>74</v>
      </c>
      <c r="J20" s="271" t="s">
        <v>317</v>
      </c>
      <c r="K20" s="271" t="s">
        <v>193</v>
      </c>
      <c r="L20" s="273">
        <v>285736</v>
      </c>
      <c r="M20" s="274">
        <v>4843</v>
      </c>
      <c r="N20" s="274">
        <v>1864.16</v>
      </c>
      <c r="O20" s="274">
        <v>1424.52</v>
      </c>
      <c r="P20" s="275">
        <v>281.82</v>
      </c>
      <c r="Q20" s="273"/>
      <c r="R20" s="274"/>
      <c r="S20" s="274"/>
      <c r="T20" s="274"/>
      <c r="U20" s="275"/>
      <c r="V20" s="273"/>
      <c r="W20" s="274"/>
      <c r="X20" s="274"/>
      <c r="Y20" s="274"/>
      <c r="Z20" s="275"/>
      <c r="AA20" s="273"/>
      <c r="AB20" s="274"/>
      <c r="AC20" s="274"/>
      <c r="AD20" s="274"/>
      <c r="AE20" s="275"/>
      <c r="AF20" s="276"/>
      <c r="AG20" s="276"/>
      <c r="AH20" s="276"/>
      <c r="AI20" s="276"/>
      <c r="AJ20" s="276"/>
      <c r="AK20" s="273"/>
      <c r="AL20" s="274"/>
      <c r="AM20" s="274"/>
      <c r="AN20" s="274"/>
      <c r="AO20" s="275"/>
      <c r="AP20" s="273"/>
      <c r="AQ20" s="274"/>
      <c r="AR20" s="274"/>
      <c r="AS20" s="274"/>
      <c r="AT20" s="275"/>
      <c r="AU20" s="277">
        <f t="shared" si="1"/>
        <v>285736</v>
      </c>
      <c r="AV20" s="278">
        <f t="shared" si="2"/>
        <v>4843</v>
      </c>
      <c r="AW20" s="279">
        <f t="shared" si="3"/>
        <v>1864.16</v>
      </c>
      <c r="AX20" s="279">
        <f t="shared" si="3"/>
        <v>1424.52</v>
      </c>
      <c r="AY20" s="279">
        <f t="shared" si="3"/>
        <v>281.82</v>
      </c>
    </row>
    <row r="21" spans="1:51" s="280" customFormat="1" x14ac:dyDescent="0.2">
      <c r="A21" s="271" t="s">
        <v>14</v>
      </c>
      <c r="B21" s="271" t="s">
        <v>135</v>
      </c>
      <c r="C21" s="272">
        <v>1259.04</v>
      </c>
      <c r="D21" s="272">
        <v>962.11</v>
      </c>
      <c r="E21" s="271" t="s">
        <v>101</v>
      </c>
      <c r="F21" s="272">
        <v>421.77</v>
      </c>
      <c r="G21" s="272">
        <f t="shared" si="0"/>
        <v>2642.92</v>
      </c>
      <c r="H21" s="271" t="s">
        <v>362</v>
      </c>
      <c r="I21" s="271" t="s">
        <v>74</v>
      </c>
      <c r="J21" s="271" t="s">
        <v>319</v>
      </c>
      <c r="K21" s="271" t="s">
        <v>214</v>
      </c>
      <c r="L21" s="273">
        <v>125664</v>
      </c>
      <c r="M21" s="274">
        <v>2130</v>
      </c>
      <c r="N21" s="274">
        <v>819.84</v>
      </c>
      <c r="O21" s="274">
        <v>626.49</v>
      </c>
      <c r="P21" s="275">
        <v>421.77</v>
      </c>
      <c r="Q21" s="273"/>
      <c r="R21" s="274"/>
      <c r="S21" s="274"/>
      <c r="T21" s="274"/>
      <c r="U21" s="275"/>
      <c r="V21" s="273"/>
      <c r="W21" s="274"/>
      <c r="X21" s="274"/>
      <c r="Y21" s="274"/>
      <c r="Z21" s="275"/>
      <c r="AA21" s="273"/>
      <c r="AB21" s="274"/>
      <c r="AC21" s="274"/>
      <c r="AD21" s="274"/>
      <c r="AE21" s="275"/>
      <c r="AF21" s="276"/>
      <c r="AG21" s="276"/>
      <c r="AH21" s="276"/>
      <c r="AI21" s="276"/>
      <c r="AJ21" s="276"/>
      <c r="AK21" s="273"/>
      <c r="AL21" s="274"/>
      <c r="AM21" s="274"/>
      <c r="AN21" s="274"/>
      <c r="AO21" s="275"/>
      <c r="AP21" s="273"/>
      <c r="AQ21" s="274"/>
      <c r="AR21" s="274"/>
      <c r="AS21" s="274"/>
      <c r="AT21" s="275"/>
      <c r="AU21" s="277">
        <f t="shared" si="1"/>
        <v>125664</v>
      </c>
      <c r="AV21" s="278">
        <f t="shared" si="2"/>
        <v>2130</v>
      </c>
      <c r="AW21" s="279">
        <f t="shared" si="3"/>
        <v>819.84</v>
      </c>
      <c r="AX21" s="279">
        <f t="shared" si="3"/>
        <v>626.49</v>
      </c>
      <c r="AY21" s="279">
        <f t="shared" si="3"/>
        <v>421.77</v>
      </c>
    </row>
    <row r="22" spans="1:51" s="157" customFormat="1" x14ac:dyDescent="0.2">
      <c r="A22" s="148" t="s">
        <v>15</v>
      </c>
      <c r="B22" s="148" t="s">
        <v>135</v>
      </c>
      <c r="C22" s="149">
        <v>268.39999999999998</v>
      </c>
      <c r="D22" s="149">
        <v>207.55</v>
      </c>
      <c r="E22" s="148" t="s">
        <v>101</v>
      </c>
      <c r="F22" s="149">
        <v>281.82</v>
      </c>
      <c r="G22" s="149">
        <f t="shared" si="0"/>
        <v>757.77</v>
      </c>
      <c r="H22" s="157" t="s">
        <v>344</v>
      </c>
      <c r="I22" s="148" t="s">
        <v>75</v>
      </c>
      <c r="J22" s="148" t="s">
        <v>253</v>
      </c>
      <c r="K22" s="148" t="s">
        <v>187</v>
      </c>
      <c r="L22" s="150">
        <v>4488</v>
      </c>
      <c r="M22" s="151">
        <v>6</v>
      </c>
      <c r="N22" s="151">
        <v>29.28</v>
      </c>
      <c r="O22" s="151">
        <v>22.64</v>
      </c>
      <c r="P22" s="152">
        <v>280.64999999999998</v>
      </c>
      <c r="Q22" s="150">
        <v>41140</v>
      </c>
      <c r="R22" s="151">
        <v>664</v>
      </c>
      <c r="S22" s="151">
        <v>268.39999999999998</v>
      </c>
      <c r="T22" s="151">
        <v>207.55</v>
      </c>
      <c r="U22" s="152">
        <v>281.82</v>
      </c>
      <c r="V22" s="150"/>
      <c r="W22" s="151"/>
      <c r="X22" s="151"/>
      <c r="Y22" s="151"/>
      <c r="Z22" s="152"/>
      <c r="AA22" s="150"/>
      <c r="AB22" s="151"/>
      <c r="AC22" s="151"/>
      <c r="AD22" s="151"/>
      <c r="AE22" s="152"/>
      <c r="AF22" s="153"/>
      <c r="AG22" s="153"/>
      <c r="AH22" s="153"/>
      <c r="AI22" s="153"/>
      <c r="AJ22" s="153"/>
      <c r="AK22" s="150"/>
      <c r="AL22" s="151"/>
      <c r="AM22" s="151"/>
      <c r="AN22" s="151"/>
      <c r="AO22" s="152"/>
      <c r="AP22" s="150"/>
      <c r="AQ22" s="151"/>
      <c r="AR22" s="151"/>
      <c r="AS22" s="151"/>
      <c r="AT22" s="152"/>
      <c r="AU22" s="154">
        <f t="shared" si="1"/>
        <v>45628</v>
      </c>
      <c r="AV22" s="155">
        <f t="shared" si="2"/>
        <v>670</v>
      </c>
      <c r="AW22" s="156">
        <f t="shared" si="3"/>
        <v>297.67999999999995</v>
      </c>
      <c r="AX22" s="156">
        <f t="shared" si="3"/>
        <v>230.19</v>
      </c>
      <c r="AY22" s="156">
        <f t="shared" si="3"/>
        <v>562.47</v>
      </c>
    </row>
    <row r="23" spans="1:51" s="157" customFormat="1" x14ac:dyDescent="0.2">
      <c r="A23" s="148" t="s">
        <v>16</v>
      </c>
      <c r="B23" s="148" t="s">
        <v>135</v>
      </c>
      <c r="C23" s="149">
        <v>136.04</v>
      </c>
      <c r="D23" s="149"/>
      <c r="E23" s="148" t="s">
        <v>101</v>
      </c>
      <c r="F23" s="149"/>
      <c r="G23" s="149">
        <f t="shared" si="0"/>
        <v>136.04</v>
      </c>
      <c r="H23" s="157" t="s">
        <v>344</v>
      </c>
      <c r="I23" s="148" t="s">
        <v>75</v>
      </c>
      <c r="J23" s="148" t="s">
        <v>256</v>
      </c>
      <c r="K23" s="148" t="s">
        <v>189</v>
      </c>
      <c r="L23" s="150">
        <v>0</v>
      </c>
      <c r="M23" s="151">
        <v>0</v>
      </c>
      <c r="N23" s="151">
        <v>136.04</v>
      </c>
      <c r="O23" s="151"/>
      <c r="P23" s="152"/>
      <c r="Q23" s="150">
        <v>136.04</v>
      </c>
      <c r="R23" s="151"/>
      <c r="S23" s="151">
        <v>136.04</v>
      </c>
      <c r="T23" s="151"/>
      <c r="U23" s="152"/>
      <c r="V23" s="150"/>
      <c r="W23" s="151"/>
      <c r="X23" s="151"/>
      <c r="Y23" s="151"/>
      <c r="Z23" s="152"/>
      <c r="AA23" s="150"/>
      <c r="AB23" s="151"/>
      <c r="AC23" s="151"/>
      <c r="AD23" s="151"/>
      <c r="AE23" s="152"/>
      <c r="AF23" s="153"/>
      <c r="AG23" s="153"/>
      <c r="AH23" s="153"/>
      <c r="AI23" s="153"/>
      <c r="AJ23" s="153"/>
      <c r="AK23" s="150"/>
      <c r="AL23" s="151"/>
      <c r="AM23" s="151"/>
      <c r="AN23" s="151"/>
      <c r="AO23" s="152"/>
      <c r="AP23" s="150"/>
      <c r="AQ23" s="151"/>
      <c r="AR23" s="151"/>
      <c r="AS23" s="151"/>
      <c r="AT23" s="152"/>
      <c r="AU23" s="154">
        <f t="shared" si="1"/>
        <v>136.04</v>
      </c>
      <c r="AV23" s="155">
        <f t="shared" si="2"/>
        <v>0</v>
      </c>
      <c r="AW23" s="156">
        <f t="shared" si="3"/>
        <v>272.08</v>
      </c>
      <c r="AX23" s="156">
        <f t="shared" si="3"/>
        <v>0</v>
      </c>
      <c r="AY23" s="156">
        <f t="shared" si="3"/>
        <v>0</v>
      </c>
    </row>
    <row r="24" spans="1:51" s="157" customFormat="1" x14ac:dyDescent="0.2">
      <c r="A24" s="157" t="s">
        <v>17</v>
      </c>
      <c r="B24" s="148" t="s">
        <v>135</v>
      </c>
      <c r="C24" s="149">
        <v>136.04</v>
      </c>
      <c r="D24" s="149"/>
      <c r="E24" s="148" t="s">
        <v>101</v>
      </c>
      <c r="F24" s="149"/>
      <c r="G24" s="149">
        <f t="shared" si="0"/>
        <v>136.04</v>
      </c>
      <c r="H24" s="157" t="s">
        <v>344</v>
      </c>
      <c r="I24" s="148" t="s">
        <v>75</v>
      </c>
      <c r="J24" s="148" t="s">
        <v>255</v>
      </c>
      <c r="K24" s="148" t="s">
        <v>204</v>
      </c>
      <c r="L24" s="150">
        <v>0</v>
      </c>
      <c r="M24" s="151">
        <v>0</v>
      </c>
      <c r="N24" s="151">
        <v>136.04</v>
      </c>
      <c r="O24" s="151"/>
      <c r="P24" s="152"/>
      <c r="Q24" s="150">
        <v>136.04</v>
      </c>
      <c r="R24" s="151"/>
      <c r="S24" s="151">
        <v>136.04</v>
      </c>
      <c r="T24" s="151"/>
      <c r="U24" s="152"/>
      <c r="V24" s="150"/>
      <c r="W24" s="151"/>
      <c r="X24" s="151"/>
      <c r="Y24" s="151"/>
      <c r="Z24" s="152"/>
      <c r="AA24" s="150"/>
      <c r="AB24" s="151"/>
      <c r="AC24" s="151"/>
      <c r="AD24" s="151"/>
      <c r="AE24" s="152"/>
      <c r="AF24" s="153"/>
      <c r="AG24" s="153"/>
      <c r="AH24" s="153"/>
      <c r="AI24" s="153"/>
      <c r="AJ24" s="153"/>
      <c r="AK24" s="150"/>
      <c r="AL24" s="151"/>
      <c r="AM24" s="151"/>
      <c r="AN24" s="151"/>
      <c r="AO24" s="152"/>
      <c r="AP24" s="150"/>
      <c r="AQ24" s="151"/>
      <c r="AR24" s="151"/>
      <c r="AS24" s="151"/>
      <c r="AT24" s="152"/>
      <c r="AU24" s="154">
        <f t="shared" si="1"/>
        <v>136.04</v>
      </c>
      <c r="AV24" s="155">
        <f t="shared" si="2"/>
        <v>0</v>
      </c>
      <c r="AW24" s="156">
        <f t="shared" si="3"/>
        <v>272.08</v>
      </c>
      <c r="AX24" s="156">
        <f t="shared" si="3"/>
        <v>0</v>
      </c>
      <c r="AY24" s="156">
        <f t="shared" si="3"/>
        <v>0</v>
      </c>
    </row>
    <row r="25" spans="1:51" s="157" customFormat="1" x14ac:dyDescent="0.2">
      <c r="A25" s="148" t="s">
        <v>18</v>
      </c>
      <c r="B25" s="148" t="s">
        <v>135</v>
      </c>
      <c r="C25" s="149">
        <v>370.88</v>
      </c>
      <c r="D25" s="149">
        <v>281.82</v>
      </c>
      <c r="E25" s="148" t="s">
        <v>101</v>
      </c>
      <c r="F25" s="149"/>
      <c r="G25" s="149">
        <f t="shared" si="0"/>
        <v>652.70000000000005</v>
      </c>
      <c r="H25" s="157" t="s">
        <v>345</v>
      </c>
      <c r="I25" s="148" t="s">
        <v>75</v>
      </c>
      <c r="J25" s="148" t="s">
        <v>300</v>
      </c>
      <c r="K25" s="148" t="s">
        <v>191</v>
      </c>
      <c r="L25" s="150">
        <v>35904</v>
      </c>
      <c r="M25" s="151">
        <v>48</v>
      </c>
      <c r="N25" s="151">
        <v>234.24</v>
      </c>
      <c r="O25" s="151"/>
      <c r="P25" s="152">
        <v>280.52999999999997</v>
      </c>
      <c r="Q25" s="150">
        <v>56848</v>
      </c>
      <c r="R25" s="151">
        <v>902</v>
      </c>
      <c r="S25" s="151">
        <v>370.88</v>
      </c>
      <c r="T25" s="151"/>
      <c r="U25" s="152">
        <v>281.82</v>
      </c>
      <c r="V25" s="150"/>
      <c r="W25" s="151"/>
      <c r="X25" s="151"/>
      <c r="Y25" s="151"/>
      <c r="Z25" s="152"/>
      <c r="AA25" s="150"/>
      <c r="AB25" s="151"/>
      <c r="AC25" s="151"/>
      <c r="AD25" s="151"/>
      <c r="AE25" s="152"/>
      <c r="AF25" s="153"/>
      <c r="AG25" s="153"/>
      <c r="AH25" s="153"/>
      <c r="AI25" s="153"/>
      <c r="AJ25" s="153"/>
      <c r="AK25" s="150"/>
      <c r="AL25" s="151"/>
      <c r="AM25" s="151"/>
      <c r="AN25" s="151"/>
      <c r="AO25" s="152"/>
      <c r="AP25" s="150"/>
      <c r="AQ25" s="151"/>
      <c r="AR25" s="151"/>
      <c r="AS25" s="151"/>
      <c r="AT25" s="152"/>
      <c r="AU25" s="154">
        <f t="shared" si="1"/>
        <v>92752</v>
      </c>
      <c r="AV25" s="155">
        <f t="shared" si="2"/>
        <v>950</v>
      </c>
      <c r="AW25" s="156">
        <f t="shared" si="3"/>
        <v>605.12</v>
      </c>
      <c r="AX25" s="156">
        <f t="shared" ref="AX25:AX37" si="4">O25+AN2457+Y25+AD25+AI25+AN25+AS25</f>
        <v>0</v>
      </c>
      <c r="AY25" s="156">
        <f t="shared" si="3"/>
        <v>562.34999999999991</v>
      </c>
    </row>
    <row r="26" spans="1:51" s="157" customFormat="1" x14ac:dyDescent="0.2">
      <c r="A26" s="148" t="s">
        <v>19</v>
      </c>
      <c r="B26" s="148" t="s">
        <v>135</v>
      </c>
      <c r="C26" s="149">
        <v>219.6</v>
      </c>
      <c r="D26" s="149">
        <v>169.81</v>
      </c>
      <c r="E26" s="148" t="s">
        <v>101</v>
      </c>
      <c r="F26" s="149">
        <v>210.9</v>
      </c>
      <c r="G26" s="149">
        <f t="shared" si="0"/>
        <v>600.30999999999995</v>
      </c>
      <c r="H26" s="157" t="s">
        <v>344</v>
      </c>
      <c r="I26" s="148" t="s">
        <v>75</v>
      </c>
      <c r="J26" s="148" t="s">
        <v>254</v>
      </c>
      <c r="K26" s="148" t="s">
        <v>188</v>
      </c>
      <c r="L26" s="150">
        <v>8228</v>
      </c>
      <c r="M26" s="151">
        <v>11</v>
      </c>
      <c r="N26" s="151">
        <v>53.68</v>
      </c>
      <c r="O26" s="151">
        <v>41.51</v>
      </c>
      <c r="P26" s="152">
        <v>210.03</v>
      </c>
      <c r="Q26" s="150">
        <v>33660</v>
      </c>
      <c r="R26" s="151">
        <v>543</v>
      </c>
      <c r="S26" s="151">
        <v>219.6</v>
      </c>
      <c r="T26" s="151">
        <v>169.81</v>
      </c>
      <c r="U26" s="152">
        <v>210.9</v>
      </c>
      <c r="V26" s="150"/>
      <c r="W26" s="151"/>
      <c r="X26" s="151"/>
      <c r="Y26" s="151"/>
      <c r="Z26" s="152"/>
      <c r="AA26" s="150"/>
      <c r="AB26" s="151"/>
      <c r="AC26" s="151"/>
      <c r="AD26" s="151"/>
      <c r="AE26" s="152"/>
      <c r="AF26" s="153"/>
      <c r="AG26" s="153"/>
      <c r="AH26" s="153"/>
      <c r="AI26" s="153"/>
      <c r="AJ26" s="153"/>
      <c r="AK26" s="150"/>
      <c r="AL26" s="151"/>
      <c r="AM26" s="151"/>
      <c r="AN26" s="151"/>
      <c r="AO26" s="152"/>
      <c r="AP26" s="150"/>
      <c r="AQ26" s="151"/>
      <c r="AR26" s="151"/>
      <c r="AS26" s="151"/>
      <c r="AT26" s="152"/>
      <c r="AU26" s="154">
        <f t="shared" si="1"/>
        <v>41888</v>
      </c>
      <c r="AV26" s="155">
        <f t="shared" si="2"/>
        <v>554</v>
      </c>
      <c r="AW26" s="156">
        <f t="shared" si="3"/>
        <v>273.27999999999997</v>
      </c>
      <c r="AX26" s="156">
        <f t="shared" si="4"/>
        <v>41.51</v>
      </c>
      <c r="AY26" s="156">
        <f t="shared" si="3"/>
        <v>420.93</v>
      </c>
    </row>
    <row r="27" spans="1:51" s="157" customFormat="1" x14ac:dyDescent="0.2">
      <c r="A27" s="148" t="s">
        <v>20</v>
      </c>
      <c r="B27" s="148" t="s">
        <v>135</v>
      </c>
      <c r="C27" s="149">
        <v>2005.68</v>
      </c>
      <c r="D27" s="149">
        <v>1532.66</v>
      </c>
      <c r="E27" s="148" t="s">
        <v>101</v>
      </c>
      <c r="F27" s="149">
        <v>281.82</v>
      </c>
      <c r="G27" s="149">
        <f t="shared" si="0"/>
        <v>3820.1600000000003</v>
      </c>
      <c r="H27" s="157" t="s">
        <v>347</v>
      </c>
      <c r="I27" s="148" t="s">
        <v>76</v>
      </c>
      <c r="J27" s="148" t="s">
        <v>258</v>
      </c>
      <c r="K27" s="148" t="s">
        <v>180</v>
      </c>
      <c r="L27" s="150">
        <v>354552</v>
      </c>
      <c r="M27" s="151">
        <v>474</v>
      </c>
      <c r="N27" s="151">
        <v>2313.12</v>
      </c>
      <c r="O27" s="151">
        <v>1767.59</v>
      </c>
      <c r="P27" s="152">
        <v>280.42</v>
      </c>
      <c r="Q27" s="150">
        <v>307428</v>
      </c>
      <c r="R27" s="151">
        <v>4880</v>
      </c>
      <c r="S27" s="151">
        <v>2005.68</v>
      </c>
      <c r="T27" s="151">
        <v>1532.66</v>
      </c>
      <c r="U27" s="152">
        <v>281.82</v>
      </c>
      <c r="V27" s="150"/>
      <c r="W27" s="151"/>
      <c r="X27" s="151"/>
      <c r="Y27" s="151"/>
      <c r="Z27" s="152"/>
      <c r="AA27" s="150"/>
      <c r="AB27" s="151"/>
      <c r="AC27" s="151"/>
      <c r="AD27" s="151"/>
      <c r="AE27" s="152"/>
      <c r="AF27" s="153"/>
      <c r="AG27" s="153"/>
      <c r="AH27" s="153"/>
      <c r="AI27" s="153"/>
      <c r="AJ27" s="153"/>
      <c r="AK27" s="150"/>
      <c r="AL27" s="151"/>
      <c r="AM27" s="151"/>
      <c r="AN27" s="151"/>
      <c r="AO27" s="152"/>
      <c r="AP27" s="150"/>
      <c r="AQ27" s="151"/>
      <c r="AR27" s="151"/>
      <c r="AS27" s="151"/>
      <c r="AT27" s="152"/>
      <c r="AU27" s="154">
        <f t="shared" si="1"/>
        <v>661980</v>
      </c>
      <c r="AV27" s="155">
        <f t="shared" si="2"/>
        <v>5354</v>
      </c>
      <c r="AW27" s="156">
        <f t="shared" si="3"/>
        <v>4318.8</v>
      </c>
      <c r="AX27" s="156">
        <f t="shared" si="4"/>
        <v>1767.59</v>
      </c>
      <c r="AY27" s="156">
        <f t="shared" si="3"/>
        <v>562.24</v>
      </c>
    </row>
    <row r="28" spans="1:51" s="157" customFormat="1" x14ac:dyDescent="0.2">
      <c r="A28" s="148" t="s">
        <v>21</v>
      </c>
      <c r="B28" s="148" t="s">
        <v>135</v>
      </c>
      <c r="C28" s="149">
        <v>1703.12</v>
      </c>
      <c r="D28" s="149">
        <v>1301.46</v>
      </c>
      <c r="E28" s="148" t="s">
        <v>101</v>
      </c>
      <c r="F28" s="149">
        <v>563.67999999999995</v>
      </c>
      <c r="G28" s="149">
        <f t="shared" si="0"/>
        <v>3568.2599999999998</v>
      </c>
      <c r="H28" s="157" t="s">
        <v>348</v>
      </c>
      <c r="I28" s="148" t="s">
        <v>76</v>
      </c>
      <c r="J28" s="148" t="s">
        <v>259</v>
      </c>
      <c r="K28" s="148" t="s">
        <v>209</v>
      </c>
      <c r="L28" s="150">
        <v>147356</v>
      </c>
      <c r="M28" s="151">
        <v>197</v>
      </c>
      <c r="N28" s="151">
        <v>961.36</v>
      </c>
      <c r="O28" s="151">
        <v>734.63</v>
      </c>
      <c r="P28" s="152">
        <v>560.16999999999996</v>
      </c>
      <c r="Q28" s="150">
        <v>261052</v>
      </c>
      <c r="R28" s="151">
        <v>4425</v>
      </c>
      <c r="S28" s="151">
        <v>1703.12</v>
      </c>
      <c r="T28" s="151">
        <v>1301.46</v>
      </c>
      <c r="U28" s="152">
        <v>563.67999999999995</v>
      </c>
      <c r="V28" s="150"/>
      <c r="W28" s="151"/>
      <c r="X28" s="151"/>
      <c r="Y28" s="151"/>
      <c r="Z28" s="152"/>
      <c r="AA28" s="150"/>
      <c r="AB28" s="151"/>
      <c r="AC28" s="151"/>
      <c r="AD28" s="151"/>
      <c r="AE28" s="152"/>
      <c r="AF28" s="153"/>
      <c r="AG28" s="153"/>
      <c r="AH28" s="153"/>
      <c r="AI28" s="153"/>
      <c r="AJ28" s="153"/>
      <c r="AK28" s="150"/>
      <c r="AL28" s="151"/>
      <c r="AM28" s="151"/>
      <c r="AN28" s="151"/>
      <c r="AO28" s="152"/>
      <c r="AP28" s="150"/>
      <c r="AQ28" s="151"/>
      <c r="AR28" s="151"/>
      <c r="AS28" s="151"/>
      <c r="AT28" s="152"/>
      <c r="AU28" s="154">
        <f t="shared" si="1"/>
        <v>408408</v>
      </c>
      <c r="AV28" s="155">
        <f t="shared" si="2"/>
        <v>4622</v>
      </c>
      <c r="AW28" s="156">
        <f t="shared" si="3"/>
        <v>2664.48</v>
      </c>
      <c r="AX28" s="156">
        <f t="shared" si="4"/>
        <v>734.63</v>
      </c>
      <c r="AY28" s="156">
        <f t="shared" si="3"/>
        <v>1123.8499999999999</v>
      </c>
    </row>
    <row r="29" spans="1:51" s="246" customFormat="1" x14ac:dyDescent="0.2">
      <c r="A29" s="237" t="s">
        <v>22</v>
      </c>
      <c r="B29" s="237" t="s">
        <v>135</v>
      </c>
      <c r="C29" s="238">
        <v>2030.08</v>
      </c>
      <c r="D29" s="238">
        <v>1551.31</v>
      </c>
      <c r="E29" s="237" t="s">
        <v>101</v>
      </c>
      <c r="F29" s="238">
        <v>281.82</v>
      </c>
      <c r="G29" s="238">
        <f t="shared" si="0"/>
        <v>3863.21</v>
      </c>
      <c r="H29" s="237" t="s">
        <v>339</v>
      </c>
      <c r="I29" s="237" t="s">
        <v>77</v>
      </c>
      <c r="J29" s="237" t="s">
        <v>293</v>
      </c>
      <c r="K29" s="237" t="s">
        <v>159</v>
      </c>
      <c r="L29" s="239">
        <v>129404</v>
      </c>
      <c r="M29" s="240">
        <v>2087</v>
      </c>
      <c r="N29" s="240">
        <v>844.24</v>
      </c>
      <c r="O29" s="240">
        <v>645.13</v>
      </c>
      <c r="P29" s="241">
        <v>279.70999999999998</v>
      </c>
      <c r="Q29" s="239">
        <v>311168</v>
      </c>
      <c r="R29" s="240">
        <v>5365</v>
      </c>
      <c r="S29" s="240">
        <v>2030.08</v>
      </c>
      <c r="T29" s="240">
        <v>1551.31</v>
      </c>
      <c r="U29" s="241">
        <v>281.82</v>
      </c>
      <c r="V29" s="239"/>
      <c r="W29" s="240"/>
      <c r="X29" s="240"/>
      <c r="Y29" s="240"/>
      <c r="Z29" s="241"/>
      <c r="AA29" s="239"/>
      <c r="AB29" s="240"/>
      <c r="AC29" s="240"/>
      <c r="AD29" s="240"/>
      <c r="AE29" s="241"/>
      <c r="AF29" s="242"/>
      <c r="AG29" s="242"/>
      <c r="AH29" s="242"/>
      <c r="AI29" s="242"/>
      <c r="AJ29" s="242"/>
      <c r="AK29" s="239"/>
      <c r="AL29" s="240"/>
      <c r="AM29" s="240"/>
      <c r="AN29" s="240"/>
      <c r="AO29" s="241"/>
      <c r="AP29" s="239"/>
      <c r="AQ29" s="240"/>
      <c r="AR29" s="240"/>
      <c r="AS29" s="240"/>
      <c r="AT29" s="241"/>
      <c r="AU29" s="243">
        <f t="shared" si="1"/>
        <v>440572</v>
      </c>
      <c r="AV29" s="244">
        <f t="shared" si="2"/>
        <v>7452</v>
      </c>
      <c r="AW29" s="245">
        <f t="shared" si="3"/>
        <v>2874.3199999999997</v>
      </c>
      <c r="AX29" s="245">
        <f t="shared" si="4"/>
        <v>645.13</v>
      </c>
      <c r="AY29" s="245">
        <f t="shared" si="3"/>
        <v>561.53</v>
      </c>
    </row>
    <row r="30" spans="1:51" s="246" customFormat="1" x14ac:dyDescent="0.2">
      <c r="A30" s="237" t="s">
        <v>23</v>
      </c>
      <c r="B30" s="237" t="s">
        <v>135</v>
      </c>
      <c r="C30" s="238">
        <v>1332.24</v>
      </c>
      <c r="D30" s="238">
        <v>1018.04</v>
      </c>
      <c r="E30" s="237" t="s">
        <v>101</v>
      </c>
      <c r="F30" s="238">
        <v>281.82</v>
      </c>
      <c r="G30" s="238">
        <f t="shared" si="0"/>
        <v>2632.1</v>
      </c>
      <c r="H30" s="237" t="s">
        <v>338</v>
      </c>
      <c r="I30" s="237" t="s">
        <v>77</v>
      </c>
      <c r="J30" s="237"/>
      <c r="K30" s="237" t="s">
        <v>205</v>
      </c>
      <c r="L30" s="239">
        <v>106216</v>
      </c>
      <c r="M30" s="240">
        <v>1713</v>
      </c>
      <c r="N30" s="240">
        <v>692.96</v>
      </c>
      <c r="O30" s="240">
        <v>529.53</v>
      </c>
      <c r="P30" s="241">
        <v>279.70999999999998</v>
      </c>
      <c r="Q30" s="239">
        <v>204204</v>
      </c>
      <c r="R30" s="240">
        <v>3461</v>
      </c>
      <c r="S30" s="240">
        <v>1332.24</v>
      </c>
      <c r="T30" s="240">
        <v>1018.04</v>
      </c>
      <c r="U30" s="241">
        <v>281.82</v>
      </c>
      <c r="V30" s="239"/>
      <c r="W30" s="240"/>
      <c r="X30" s="240"/>
      <c r="Y30" s="240"/>
      <c r="Z30" s="241"/>
      <c r="AA30" s="239"/>
      <c r="AB30" s="240"/>
      <c r="AC30" s="240"/>
      <c r="AD30" s="240"/>
      <c r="AE30" s="241"/>
      <c r="AF30" s="242"/>
      <c r="AG30" s="242"/>
      <c r="AH30" s="242"/>
      <c r="AI30" s="242"/>
      <c r="AJ30" s="242"/>
      <c r="AK30" s="239"/>
      <c r="AL30" s="240"/>
      <c r="AM30" s="240"/>
      <c r="AN30" s="240"/>
      <c r="AO30" s="241"/>
      <c r="AP30" s="239"/>
      <c r="AQ30" s="240"/>
      <c r="AR30" s="240"/>
      <c r="AS30" s="240"/>
      <c r="AT30" s="241"/>
      <c r="AU30" s="243">
        <f t="shared" si="1"/>
        <v>310420</v>
      </c>
      <c r="AV30" s="244">
        <f t="shared" si="2"/>
        <v>5174</v>
      </c>
      <c r="AW30" s="245">
        <f t="shared" si="3"/>
        <v>2025.2</v>
      </c>
      <c r="AX30" s="245">
        <f t="shared" si="4"/>
        <v>529.53</v>
      </c>
      <c r="AY30" s="245">
        <f t="shared" si="3"/>
        <v>561.53</v>
      </c>
    </row>
    <row r="31" spans="1:51" s="246" customFormat="1" x14ac:dyDescent="0.2">
      <c r="A31" s="237" t="s">
        <v>24</v>
      </c>
      <c r="B31" s="237" t="s">
        <v>135</v>
      </c>
      <c r="C31" s="238">
        <v>2064.2399999999998</v>
      </c>
      <c r="D31" s="238">
        <v>1577.41</v>
      </c>
      <c r="E31" s="237" t="s">
        <v>101</v>
      </c>
      <c r="F31" s="238">
        <v>421.77</v>
      </c>
      <c r="G31" s="238">
        <f t="shared" si="0"/>
        <v>4063.4199999999996</v>
      </c>
      <c r="H31" s="237" t="s">
        <v>333</v>
      </c>
      <c r="I31" s="237" t="s">
        <v>77</v>
      </c>
      <c r="J31" s="237" t="s">
        <v>219</v>
      </c>
      <c r="K31" s="237" t="s">
        <v>208</v>
      </c>
      <c r="L31" s="239">
        <v>166056</v>
      </c>
      <c r="M31" s="240">
        <v>2678</v>
      </c>
      <c r="N31" s="240">
        <v>1083.3599999999999</v>
      </c>
      <c r="O31" s="240">
        <v>827.86</v>
      </c>
      <c r="P31" s="241">
        <v>418.62</v>
      </c>
      <c r="Q31" s="239">
        <v>316404</v>
      </c>
      <c r="R31" s="240">
        <v>5103</v>
      </c>
      <c r="S31" s="240">
        <v>2064.2399999999998</v>
      </c>
      <c r="T31" s="240">
        <v>1577.41</v>
      </c>
      <c r="U31" s="241">
        <v>421.77</v>
      </c>
      <c r="V31" s="239"/>
      <c r="W31" s="240"/>
      <c r="X31" s="240"/>
      <c r="Y31" s="240"/>
      <c r="Z31" s="241"/>
      <c r="AA31" s="239"/>
      <c r="AB31" s="240"/>
      <c r="AC31" s="240"/>
      <c r="AD31" s="240"/>
      <c r="AE31" s="241"/>
      <c r="AF31" s="242"/>
      <c r="AG31" s="242"/>
      <c r="AH31" s="242"/>
      <c r="AI31" s="242"/>
      <c r="AJ31" s="242"/>
      <c r="AK31" s="239"/>
      <c r="AL31" s="240"/>
      <c r="AM31" s="240"/>
      <c r="AN31" s="240"/>
      <c r="AO31" s="241"/>
      <c r="AP31" s="239"/>
      <c r="AQ31" s="240"/>
      <c r="AR31" s="240"/>
      <c r="AS31" s="240"/>
      <c r="AT31" s="241"/>
      <c r="AU31" s="243">
        <f t="shared" si="1"/>
        <v>482460</v>
      </c>
      <c r="AV31" s="244">
        <f t="shared" si="2"/>
        <v>7781</v>
      </c>
      <c r="AW31" s="245">
        <f t="shared" si="3"/>
        <v>3147.5999999999995</v>
      </c>
      <c r="AX31" s="245">
        <f t="shared" si="4"/>
        <v>827.86</v>
      </c>
      <c r="AY31" s="245">
        <f t="shared" si="3"/>
        <v>840.39</v>
      </c>
    </row>
    <row r="32" spans="1:51" s="246" customFormat="1" x14ac:dyDescent="0.2">
      <c r="A32" s="237" t="s">
        <v>25</v>
      </c>
      <c r="B32" s="237" t="s">
        <v>135</v>
      </c>
      <c r="C32" s="238">
        <v>217.44</v>
      </c>
      <c r="D32" s="238"/>
      <c r="E32" s="237" t="s">
        <v>101</v>
      </c>
      <c r="F32" s="238"/>
      <c r="G32" s="238">
        <f t="shared" si="0"/>
        <v>217.44</v>
      </c>
      <c r="H32" s="237" t="s">
        <v>338</v>
      </c>
      <c r="I32" s="237" t="s">
        <v>78</v>
      </c>
      <c r="J32" s="237" t="s">
        <v>219</v>
      </c>
      <c r="K32" s="237" t="s">
        <v>160</v>
      </c>
      <c r="L32" s="239">
        <v>0</v>
      </c>
      <c r="M32" s="240">
        <v>0</v>
      </c>
      <c r="N32" s="240">
        <v>217.44</v>
      </c>
      <c r="O32" s="240"/>
      <c r="P32" s="241"/>
      <c r="Q32" s="239">
        <v>0</v>
      </c>
      <c r="R32" s="240">
        <v>0</v>
      </c>
      <c r="S32" s="240">
        <v>217.44</v>
      </c>
      <c r="T32" s="240"/>
      <c r="U32" s="241"/>
      <c r="V32" s="239"/>
      <c r="W32" s="240"/>
      <c r="X32" s="240"/>
      <c r="Y32" s="240"/>
      <c r="Z32" s="241"/>
      <c r="AA32" s="239"/>
      <c r="AB32" s="240"/>
      <c r="AC32" s="240"/>
      <c r="AD32" s="240"/>
      <c r="AE32" s="241"/>
      <c r="AF32" s="242"/>
      <c r="AG32" s="242"/>
      <c r="AH32" s="242"/>
      <c r="AI32" s="242"/>
      <c r="AJ32" s="242"/>
      <c r="AK32" s="239"/>
      <c r="AL32" s="240"/>
      <c r="AM32" s="240"/>
      <c r="AN32" s="240"/>
      <c r="AO32" s="241"/>
      <c r="AP32" s="239"/>
      <c r="AQ32" s="240"/>
      <c r="AR32" s="240"/>
      <c r="AS32" s="240"/>
      <c r="AT32" s="241"/>
      <c r="AU32" s="243">
        <f t="shared" si="1"/>
        <v>0</v>
      </c>
      <c r="AV32" s="244">
        <f t="shared" si="2"/>
        <v>0</v>
      </c>
      <c r="AW32" s="245">
        <f t="shared" si="3"/>
        <v>434.88</v>
      </c>
      <c r="AX32" s="245">
        <f t="shared" si="4"/>
        <v>0</v>
      </c>
      <c r="AY32" s="245">
        <f t="shared" si="3"/>
        <v>0</v>
      </c>
    </row>
    <row r="33" spans="1:51" s="157" customFormat="1" x14ac:dyDescent="0.2">
      <c r="A33" s="148" t="s">
        <v>26</v>
      </c>
      <c r="B33" s="148" t="s">
        <v>135</v>
      </c>
      <c r="C33" s="149">
        <v>4.88</v>
      </c>
      <c r="D33" s="149">
        <v>3.73</v>
      </c>
      <c r="E33" s="148" t="s">
        <v>101</v>
      </c>
      <c r="F33" s="149">
        <v>143.80000000000001</v>
      </c>
      <c r="G33" s="149">
        <f t="shared" si="0"/>
        <v>152.41000000000003</v>
      </c>
      <c r="H33" s="157" t="s">
        <v>347</v>
      </c>
      <c r="I33" s="148" t="s">
        <v>79</v>
      </c>
      <c r="J33" s="148" t="s">
        <v>264</v>
      </c>
      <c r="K33" s="148" t="s">
        <v>181</v>
      </c>
      <c r="L33" s="150">
        <v>4488</v>
      </c>
      <c r="M33" s="151">
        <v>6</v>
      </c>
      <c r="N33" s="151">
        <v>29.28</v>
      </c>
      <c r="O33" s="151">
        <v>22.37</v>
      </c>
      <c r="P33" s="152">
        <v>143.08000000000001</v>
      </c>
      <c r="Q33" s="150">
        <v>748</v>
      </c>
      <c r="R33" s="151">
        <v>12</v>
      </c>
      <c r="S33" s="151">
        <v>4.88</v>
      </c>
      <c r="T33" s="151">
        <v>3.73</v>
      </c>
      <c r="U33" s="152">
        <v>143.80000000000001</v>
      </c>
      <c r="V33" s="150"/>
      <c r="W33" s="151"/>
      <c r="X33" s="151"/>
      <c r="Y33" s="151"/>
      <c r="Z33" s="152"/>
      <c r="AA33" s="150"/>
      <c r="AB33" s="151"/>
      <c r="AC33" s="151"/>
      <c r="AD33" s="151"/>
      <c r="AE33" s="152"/>
      <c r="AF33" s="153"/>
      <c r="AG33" s="153"/>
      <c r="AH33" s="153"/>
      <c r="AI33" s="153"/>
      <c r="AJ33" s="153"/>
      <c r="AK33" s="150"/>
      <c r="AL33" s="151"/>
      <c r="AM33" s="151"/>
      <c r="AN33" s="151"/>
      <c r="AO33" s="152"/>
      <c r="AP33" s="150"/>
      <c r="AQ33" s="151"/>
      <c r="AR33" s="151"/>
      <c r="AS33" s="151"/>
      <c r="AT33" s="152"/>
      <c r="AU33" s="154">
        <f t="shared" si="1"/>
        <v>5236</v>
      </c>
      <c r="AV33" s="155">
        <f t="shared" si="2"/>
        <v>18</v>
      </c>
      <c r="AW33" s="156">
        <f t="shared" si="3"/>
        <v>34.160000000000004</v>
      </c>
      <c r="AX33" s="156">
        <f t="shared" si="4"/>
        <v>22.37</v>
      </c>
      <c r="AY33" s="156">
        <f t="shared" si="3"/>
        <v>286.88</v>
      </c>
    </row>
    <row r="34" spans="1:51" s="157" customFormat="1" x14ac:dyDescent="0.2">
      <c r="A34" s="148" t="s">
        <v>27</v>
      </c>
      <c r="B34" s="148" t="s">
        <v>135</v>
      </c>
      <c r="C34" s="149">
        <v>92.72</v>
      </c>
      <c r="D34" s="149">
        <v>70.849999999999994</v>
      </c>
      <c r="E34" s="148" t="s">
        <v>101</v>
      </c>
      <c r="F34" s="149">
        <v>281.82</v>
      </c>
      <c r="G34" s="149">
        <f t="shared" si="0"/>
        <v>445.39</v>
      </c>
      <c r="H34" s="157" t="s">
        <v>347</v>
      </c>
      <c r="I34" s="148" t="s">
        <v>79</v>
      </c>
      <c r="J34" s="148" t="s">
        <v>265</v>
      </c>
      <c r="K34" s="148" t="s">
        <v>182</v>
      </c>
      <c r="L34" s="150">
        <v>4488</v>
      </c>
      <c r="M34" s="151">
        <v>72</v>
      </c>
      <c r="N34" s="151">
        <v>29.28</v>
      </c>
      <c r="O34" s="151">
        <v>22.37</v>
      </c>
      <c r="P34" s="152">
        <v>280.42</v>
      </c>
      <c r="Q34" s="150">
        <v>14212</v>
      </c>
      <c r="R34" s="151">
        <v>226</v>
      </c>
      <c r="S34" s="151">
        <v>92.72</v>
      </c>
      <c r="T34" s="151">
        <v>70.849999999999994</v>
      </c>
      <c r="U34" s="152">
        <v>281.82</v>
      </c>
      <c r="V34" s="150"/>
      <c r="W34" s="151"/>
      <c r="X34" s="151"/>
      <c r="Y34" s="151"/>
      <c r="Z34" s="152"/>
      <c r="AA34" s="150"/>
      <c r="AB34" s="151"/>
      <c r="AC34" s="151"/>
      <c r="AD34" s="151"/>
      <c r="AE34" s="152"/>
      <c r="AF34" s="153"/>
      <c r="AG34" s="153"/>
      <c r="AH34" s="153"/>
      <c r="AI34" s="153"/>
      <c r="AJ34" s="153"/>
      <c r="AK34" s="150"/>
      <c r="AL34" s="151"/>
      <c r="AM34" s="151"/>
      <c r="AN34" s="151"/>
      <c r="AO34" s="152"/>
      <c r="AP34" s="150"/>
      <c r="AQ34" s="151"/>
      <c r="AR34" s="151"/>
      <c r="AS34" s="151"/>
      <c r="AT34" s="152"/>
      <c r="AU34" s="154">
        <f t="shared" si="1"/>
        <v>18700</v>
      </c>
      <c r="AV34" s="155">
        <f t="shared" si="2"/>
        <v>298</v>
      </c>
      <c r="AW34" s="156">
        <f t="shared" si="3"/>
        <v>122</v>
      </c>
      <c r="AX34" s="156">
        <f t="shared" si="4"/>
        <v>22.37</v>
      </c>
      <c r="AY34" s="156">
        <f t="shared" si="3"/>
        <v>562.24</v>
      </c>
    </row>
    <row r="35" spans="1:51" s="157" customFormat="1" x14ac:dyDescent="0.2">
      <c r="A35" s="148" t="s">
        <v>28</v>
      </c>
      <c r="B35" s="148" t="s">
        <v>135</v>
      </c>
      <c r="C35" s="149">
        <v>795.44</v>
      </c>
      <c r="D35" s="149">
        <v>607.84</v>
      </c>
      <c r="E35" s="148" t="s">
        <v>101</v>
      </c>
      <c r="F35" s="149">
        <v>421.77</v>
      </c>
      <c r="G35" s="149">
        <f>C35+D35+F35</f>
        <v>1825.0500000000002</v>
      </c>
      <c r="H35" s="157" t="s">
        <v>346</v>
      </c>
      <c r="I35" s="148" t="s">
        <v>79</v>
      </c>
      <c r="J35" s="148" t="s">
        <v>238</v>
      </c>
      <c r="K35" s="148" t="s">
        <v>183</v>
      </c>
      <c r="L35" s="150">
        <v>75548</v>
      </c>
      <c r="M35" s="151">
        <v>1303</v>
      </c>
      <c r="N35" s="151">
        <v>497.88</v>
      </c>
      <c r="O35" s="151">
        <v>376.64</v>
      </c>
      <c r="P35" s="152">
        <v>419.49</v>
      </c>
      <c r="Q35" s="150">
        <v>121924</v>
      </c>
      <c r="R35" s="151">
        <v>1905</v>
      </c>
      <c r="S35" s="151">
        <v>795.44</v>
      </c>
      <c r="T35" s="151">
        <v>607.84</v>
      </c>
      <c r="U35" s="152">
        <v>421.77</v>
      </c>
      <c r="V35" s="150"/>
      <c r="W35" s="151"/>
      <c r="X35" s="151"/>
      <c r="Y35" s="151"/>
      <c r="Z35" s="152"/>
      <c r="AA35" s="150"/>
      <c r="AB35" s="151"/>
      <c r="AC35" s="151"/>
      <c r="AD35" s="151"/>
      <c r="AE35" s="152"/>
      <c r="AF35" s="153"/>
      <c r="AG35" s="153"/>
      <c r="AH35" s="153"/>
      <c r="AI35" s="153"/>
      <c r="AJ35" s="153"/>
      <c r="AK35" s="150"/>
      <c r="AL35" s="151"/>
      <c r="AM35" s="151"/>
      <c r="AN35" s="151"/>
      <c r="AO35" s="152"/>
      <c r="AP35" s="150"/>
      <c r="AQ35" s="151"/>
      <c r="AR35" s="151"/>
      <c r="AS35" s="151"/>
      <c r="AT35" s="152"/>
      <c r="AU35" s="154">
        <f t="shared" si="1"/>
        <v>197472</v>
      </c>
      <c r="AV35" s="155">
        <f t="shared" si="2"/>
        <v>3208</v>
      </c>
      <c r="AW35" s="156">
        <f t="shared" si="3"/>
        <v>1293.3200000000002</v>
      </c>
      <c r="AX35" s="156">
        <f t="shared" si="4"/>
        <v>376.64</v>
      </c>
      <c r="AY35" s="156">
        <f t="shared" si="3"/>
        <v>841.26</v>
      </c>
    </row>
    <row r="36" spans="1:51" s="157" customFormat="1" x14ac:dyDescent="0.2">
      <c r="A36" s="148" t="s">
        <v>29</v>
      </c>
      <c r="B36" s="148" t="s">
        <v>135</v>
      </c>
      <c r="C36" s="149">
        <v>0</v>
      </c>
      <c r="D36" s="149">
        <v>421.77</v>
      </c>
      <c r="E36" s="148" t="s">
        <v>101</v>
      </c>
      <c r="F36" s="149">
        <v>0</v>
      </c>
      <c r="G36" s="149">
        <f>C36+D36+F36</f>
        <v>421.77</v>
      </c>
      <c r="H36" s="157" t="s">
        <v>346</v>
      </c>
      <c r="I36" s="148" t="s">
        <v>79</v>
      </c>
      <c r="J36" s="148" t="s">
        <v>238</v>
      </c>
      <c r="K36" s="148" t="s">
        <v>210</v>
      </c>
      <c r="L36" s="150">
        <v>0</v>
      </c>
      <c r="M36" s="151">
        <v>0</v>
      </c>
      <c r="N36" s="151">
        <v>0</v>
      </c>
      <c r="O36" s="151">
        <v>0</v>
      </c>
      <c r="P36" s="152">
        <v>419.32</v>
      </c>
      <c r="Q36" s="150">
        <v>0</v>
      </c>
      <c r="R36" s="151">
        <v>0</v>
      </c>
      <c r="S36" s="151">
        <v>0</v>
      </c>
      <c r="T36" s="151">
        <v>421.77</v>
      </c>
      <c r="U36" s="152"/>
      <c r="V36" s="150"/>
      <c r="W36" s="151"/>
      <c r="X36" s="151"/>
      <c r="Y36" s="151"/>
      <c r="Z36" s="152"/>
      <c r="AA36" s="150"/>
      <c r="AB36" s="151"/>
      <c r="AC36" s="151"/>
      <c r="AD36" s="151"/>
      <c r="AE36" s="152"/>
      <c r="AF36" s="153"/>
      <c r="AG36" s="153"/>
      <c r="AH36" s="153"/>
      <c r="AI36" s="153"/>
      <c r="AJ36" s="153"/>
      <c r="AK36" s="150"/>
      <c r="AL36" s="151"/>
      <c r="AM36" s="151"/>
      <c r="AN36" s="151"/>
      <c r="AO36" s="152"/>
      <c r="AP36" s="150"/>
      <c r="AQ36" s="151"/>
      <c r="AR36" s="151"/>
      <c r="AS36" s="151"/>
      <c r="AT36" s="152"/>
      <c r="AU36" s="154">
        <f t="shared" si="1"/>
        <v>0</v>
      </c>
      <c r="AV36" s="155">
        <f t="shared" si="2"/>
        <v>0</v>
      </c>
      <c r="AW36" s="156">
        <f t="shared" si="3"/>
        <v>0</v>
      </c>
      <c r="AX36" s="156">
        <f t="shared" si="4"/>
        <v>0</v>
      </c>
      <c r="AY36" s="156">
        <f>P36+U36+Z36+AE36+AJ36+AO36+AT36</f>
        <v>419.32</v>
      </c>
    </row>
    <row r="37" spans="1:51" s="220" customFormat="1" x14ac:dyDescent="0.2">
      <c r="A37" s="34" t="s">
        <v>30</v>
      </c>
      <c r="B37" s="34" t="s">
        <v>135</v>
      </c>
      <c r="C37" s="211">
        <v>561.07000000000005</v>
      </c>
      <c r="D37" s="211"/>
      <c r="E37" s="34" t="s">
        <v>101</v>
      </c>
      <c r="F37" s="211"/>
      <c r="G37" s="211">
        <f t="shared" ref="G37:G88" si="5">C37+D37+F37</f>
        <v>561.07000000000005</v>
      </c>
      <c r="H37" s="34"/>
      <c r="I37" s="34" t="s">
        <v>80</v>
      </c>
      <c r="J37" s="34" t="s">
        <v>227</v>
      </c>
      <c r="K37" s="34" t="s">
        <v>195</v>
      </c>
      <c r="L37" s="217"/>
      <c r="M37" s="218"/>
      <c r="N37" s="218"/>
      <c r="O37" s="218"/>
      <c r="P37" s="219"/>
      <c r="Q37" s="217"/>
      <c r="R37" s="218"/>
      <c r="S37" s="218">
        <v>561.07000000000005</v>
      </c>
      <c r="T37" s="218"/>
      <c r="U37" s="219"/>
      <c r="V37" s="217"/>
      <c r="W37" s="218"/>
      <c r="X37" s="218"/>
      <c r="Y37" s="218"/>
      <c r="Z37" s="219"/>
      <c r="AA37" s="217"/>
      <c r="AB37" s="218"/>
      <c r="AC37" s="218"/>
      <c r="AD37" s="218"/>
      <c r="AE37" s="219"/>
      <c r="AF37" s="213"/>
      <c r="AG37" s="213"/>
      <c r="AH37" s="213"/>
      <c r="AI37" s="213"/>
      <c r="AJ37" s="213"/>
      <c r="AK37" s="217"/>
      <c r="AL37" s="218"/>
      <c r="AM37" s="218"/>
      <c r="AN37" s="218"/>
      <c r="AO37" s="219"/>
      <c r="AP37" s="217"/>
      <c r="AQ37" s="218"/>
      <c r="AR37" s="218"/>
      <c r="AS37" s="218"/>
      <c r="AT37" s="219"/>
      <c r="AU37" s="214">
        <f t="shared" si="1"/>
        <v>0</v>
      </c>
      <c r="AV37" s="215">
        <f t="shared" si="2"/>
        <v>0</v>
      </c>
      <c r="AW37" s="216">
        <f t="shared" si="3"/>
        <v>561.07000000000005</v>
      </c>
      <c r="AX37" s="216">
        <f t="shared" si="4"/>
        <v>0</v>
      </c>
      <c r="AY37" s="216">
        <f t="shared" si="3"/>
        <v>0</v>
      </c>
    </row>
    <row r="38" spans="1:51" s="262" customFormat="1" x14ac:dyDescent="0.2">
      <c r="A38" s="262" t="s">
        <v>31</v>
      </c>
      <c r="B38" s="262" t="s">
        <v>135</v>
      </c>
      <c r="C38" s="269"/>
      <c r="D38" s="269"/>
      <c r="E38" s="262" t="s">
        <v>101</v>
      </c>
      <c r="F38" s="269">
        <v>421.77</v>
      </c>
      <c r="G38" s="269">
        <f t="shared" si="5"/>
        <v>421.77</v>
      </c>
      <c r="H38" s="262" t="s">
        <v>353</v>
      </c>
      <c r="I38" s="262" t="s">
        <v>80</v>
      </c>
      <c r="J38" s="262" t="s">
        <v>227</v>
      </c>
      <c r="K38" s="262" t="s">
        <v>196</v>
      </c>
      <c r="L38" s="255">
        <v>68068</v>
      </c>
      <c r="M38" s="256">
        <v>1080</v>
      </c>
      <c r="N38" s="256">
        <v>444.08</v>
      </c>
      <c r="O38" s="256">
        <v>339.35</v>
      </c>
      <c r="P38" s="257">
        <v>421.77</v>
      </c>
      <c r="Q38" s="268">
        <v>30668</v>
      </c>
      <c r="R38" s="268">
        <v>495</v>
      </c>
      <c r="S38" s="268"/>
      <c r="T38" s="268"/>
      <c r="U38" s="268">
        <v>421.77</v>
      </c>
      <c r="V38" s="255"/>
      <c r="W38" s="256"/>
      <c r="X38" s="256"/>
      <c r="Y38" s="256"/>
      <c r="Z38" s="257"/>
      <c r="AA38" s="255"/>
      <c r="AB38" s="256"/>
      <c r="AC38" s="256"/>
      <c r="AD38" s="256"/>
      <c r="AE38" s="257"/>
      <c r="AF38" s="258"/>
      <c r="AG38" s="258"/>
      <c r="AH38" s="258"/>
      <c r="AI38" s="258"/>
      <c r="AJ38" s="258"/>
      <c r="AK38" s="255"/>
      <c r="AL38" s="256"/>
      <c r="AM38" s="256"/>
      <c r="AN38" s="256"/>
      <c r="AO38" s="257"/>
      <c r="AP38" s="255"/>
      <c r="AQ38" s="256"/>
      <c r="AR38" s="256"/>
      <c r="AS38" s="256"/>
      <c r="AT38" s="257"/>
      <c r="AU38" s="259">
        <f>L38+V38+AA38+AF38+AL38+AP38</f>
        <v>68068</v>
      </c>
      <c r="AV38" s="260">
        <f>M38+W38+AB38+AG38+AK38+AQ38</f>
        <v>1080</v>
      </c>
      <c r="AW38" s="261">
        <f>N38+X38+AC38+AH38+AM38+AR38</f>
        <v>444.08</v>
      </c>
      <c r="AX38" s="261">
        <f>O38+Y38+AD38+AI38+AN38+AS38</f>
        <v>339.35</v>
      </c>
      <c r="AY38" s="261">
        <f>P38+Z38+AE38+AJ38+AO38+AT38</f>
        <v>421.77</v>
      </c>
    </row>
    <row r="39" spans="1:51" s="267" customFormat="1" x14ac:dyDescent="0.2">
      <c r="A39" s="253" t="s">
        <v>32</v>
      </c>
      <c r="B39" s="253" t="s">
        <v>135</v>
      </c>
      <c r="C39" s="254">
        <v>1210.24</v>
      </c>
      <c r="D39" s="254">
        <v>924.82</v>
      </c>
      <c r="E39" s="253" t="s">
        <v>101</v>
      </c>
      <c r="F39" s="254">
        <v>281.82</v>
      </c>
      <c r="G39" s="254">
        <f t="shared" si="5"/>
        <v>2416.88</v>
      </c>
      <c r="H39" s="262" t="s">
        <v>354</v>
      </c>
      <c r="I39" s="253" t="s">
        <v>80</v>
      </c>
      <c r="J39" s="253" t="s">
        <v>266</v>
      </c>
      <c r="K39" s="253" t="s">
        <v>197</v>
      </c>
      <c r="L39" s="255">
        <v>249084</v>
      </c>
      <c r="M39" s="256">
        <v>3954</v>
      </c>
      <c r="N39" s="256">
        <v>1625.04</v>
      </c>
      <c r="O39" s="256">
        <v>1241.79</v>
      </c>
      <c r="P39" s="257">
        <v>281.82</v>
      </c>
      <c r="Q39" s="268">
        <v>185504</v>
      </c>
      <c r="R39" s="268">
        <v>3041</v>
      </c>
      <c r="S39" s="268">
        <v>1210.24</v>
      </c>
      <c r="T39" s="268">
        <v>924.82</v>
      </c>
      <c r="U39" s="268">
        <v>281.82</v>
      </c>
      <c r="V39" s="255"/>
      <c r="W39" s="256"/>
      <c r="X39" s="256"/>
      <c r="Y39" s="256"/>
      <c r="Z39" s="257"/>
      <c r="AA39" s="255"/>
      <c r="AB39" s="256"/>
      <c r="AC39" s="256"/>
      <c r="AD39" s="256"/>
      <c r="AE39" s="257"/>
      <c r="AF39" s="258"/>
      <c r="AG39" s="258"/>
      <c r="AH39" s="258"/>
      <c r="AI39" s="258"/>
      <c r="AJ39" s="258"/>
      <c r="AK39" s="255"/>
      <c r="AL39" s="256"/>
      <c r="AM39" s="256"/>
      <c r="AN39" s="256"/>
      <c r="AO39" s="257"/>
      <c r="AP39" s="255"/>
      <c r="AQ39" s="256"/>
      <c r="AR39" s="256"/>
      <c r="AS39" s="256"/>
      <c r="AT39" s="257"/>
      <c r="AU39" s="259">
        <f t="shared" ref="AU39:AU48" si="6">L39+V39+AA39+AF39+AL39+AP39</f>
        <v>249084</v>
      </c>
      <c r="AV39" s="260">
        <f t="shared" ref="AV39:AV46" si="7">M39+W39+AB39+AG39+AK39+AQ39</f>
        <v>3954</v>
      </c>
      <c r="AW39" s="261">
        <f t="shared" ref="AW39:AW46" si="8">N39+X39+AC39+AH39+AM39+AR39</f>
        <v>1625.04</v>
      </c>
      <c r="AX39" s="261">
        <f t="shared" ref="AX39:AX46" si="9">O39+Y39+AD39+AI39+AN39+AS39</f>
        <v>1241.79</v>
      </c>
      <c r="AY39" s="261">
        <f t="shared" ref="AY39:AY46" si="10">P39+Z39+AE39+AJ39+AO39+AT39</f>
        <v>281.82</v>
      </c>
    </row>
    <row r="40" spans="1:51" s="267" customFormat="1" x14ac:dyDescent="0.2">
      <c r="A40" s="253" t="s">
        <v>33</v>
      </c>
      <c r="B40" s="253" t="s">
        <v>135</v>
      </c>
      <c r="C40" s="254">
        <v>810.08</v>
      </c>
      <c r="D40" s="254">
        <v>619.03</v>
      </c>
      <c r="E40" s="253" t="s">
        <v>101</v>
      </c>
      <c r="F40" s="254">
        <v>421.77</v>
      </c>
      <c r="G40" s="254">
        <f t="shared" si="5"/>
        <v>1850.88</v>
      </c>
      <c r="H40" s="262" t="s">
        <v>353</v>
      </c>
      <c r="I40" s="253" t="s">
        <v>80</v>
      </c>
      <c r="J40" s="253" t="s">
        <v>267</v>
      </c>
      <c r="K40" s="270" t="s">
        <v>268</v>
      </c>
      <c r="L40" s="255">
        <v>85272</v>
      </c>
      <c r="M40" s="256">
        <v>1354</v>
      </c>
      <c r="N40" s="256">
        <v>556.32000000000005</v>
      </c>
      <c r="O40" s="256">
        <v>425.12</v>
      </c>
      <c r="P40" s="257">
        <v>421.77</v>
      </c>
      <c r="Q40" s="268">
        <v>124168</v>
      </c>
      <c r="R40" s="268">
        <v>2003</v>
      </c>
      <c r="S40" s="268">
        <v>810.08</v>
      </c>
      <c r="T40" s="268">
        <v>619.09</v>
      </c>
      <c r="U40" s="268">
        <v>421.77</v>
      </c>
      <c r="V40" s="255"/>
      <c r="W40" s="256"/>
      <c r="X40" s="256"/>
      <c r="Y40" s="256"/>
      <c r="Z40" s="257"/>
      <c r="AA40" s="255"/>
      <c r="AB40" s="256"/>
      <c r="AC40" s="256"/>
      <c r="AD40" s="256"/>
      <c r="AE40" s="257"/>
      <c r="AF40" s="258"/>
      <c r="AG40" s="258"/>
      <c r="AH40" s="258"/>
      <c r="AI40" s="258"/>
      <c r="AJ40" s="258"/>
      <c r="AK40" s="255"/>
      <c r="AL40" s="256"/>
      <c r="AM40" s="256"/>
      <c r="AN40" s="256"/>
      <c r="AO40" s="257"/>
      <c r="AP40" s="255"/>
      <c r="AQ40" s="256"/>
      <c r="AR40" s="256"/>
      <c r="AS40" s="256"/>
      <c r="AT40" s="257"/>
      <c r="AU40" s="259">
        <f t="shared" si="6"/>
        <v>85272</v>
      </c>
      <c r="AV40" s="260">
        <f t="shared" si="7"/>
        <v>1354</v>
      </c>
      <c r="AW40" s="261">
        <f t="shared" si="8"/>
        <v>556.32000000000005</v>
      </c>
      <c r="AX40" s="261">
        <f t="shared" si="9"/>
        <v>425.12</v>
      </c>
      <c r="AY40" s="261">
        <f t="shared" si="10"/>
        <v>421.77</v>
      </c>
    </row>
    <row r="41" spans="1:51" s="262" customFormat="1" x14ac:dyDescent="0.2">
      <c r="A41" s="253" t="s">
        <v>34</v>
      </c>
      <c r="B41" s="253" t="s">
        <v>135</v>
      </c>
      <c r="C41" s="254">
        <v>53.68</v>
      </c>
      <c r="D41" s="254">
        <v>41.02</v>
      </c>
      <c r="E41" s="253" t="s">
        <v>101</v>
      </c>
      <c r="F41" s="254">
        <v>281.82</v>
      </c>
      <c r="G41" s="254">
        <f t="shared" si="5"/>
        <v>376.52</v>
      </c>
      <c r="H41" s="262" t="s">
        <v>354</v>
      </c>
      <c r="I41" s="253" t="s">
        <v>80</v>
      </c>
      <c r="J41" s="253" t="s">
        <v>316</v>
      </c>
      <c r="K41" s="253" t="s">
        <v>192</v>
      </c>
      <c r="L41" s="255">
        <v>5236</v>
      </c>
      <c r="M41" s="256">
        <v>83</v>
      </c>
      <c r="N41" s="256">
        <v>34.159999999999997</v>
      </c>
      <c r="O41" s="256">
        <v>26.1</v>
      </c>
      <c r="P41" s="257">
        <v>281.82</v>
      </c>
      <c r="Q41" s="255">
        <v>8228</v>
      </c>
      <c r="R41" s="256">
        <v>133</v>
      </c>
      <c r="S41" s="256">
        <v>53.68</v>
      </c>
      <c r="T41" s="256">
        <v>41.02</v>
      </c>
      <c r="U41" s="257">
        <v>281.82</v>
      </c>
      <c r="V41" s="255"/>
      <c r="W41" s="256"/>
      <c r="X41" s="256"/>
      <c r="Y41" s="256"/>
      <c r="Z41" s="257"/>
      <c r="AA41" s="255"/>
      <c r="AB41" s="256"/>
      <c r="AC41" s="256"/>
      <c r="AD41" s="256"/>
      <c r="AE41" s="257"/>
      <c r="AF41" s="258"/>
      <c r="AG41" s="258"/>
      <c r="AH41" s="258"/>
      <c r="AI41" s="258"/>
      <c r="AJ41" s="258"/>
      <c r="AK41" s="255"/>
      <c r="AL41" s="256"/>
      <c r="AM41" s="256"/>
      <c r="AN41" s="256"/>
      <c r="AO41" s="257"/>
      <c r="AP41" s="255"/>
      <c r="AQ41" s="256"/>
      <c r="AR41" s="256"/>
      <c r="AS41" s="256"/>
      <c r="AT41" s="257"/>
      <c r="AU41" s="259">
        <f t="shared" si="6"/>
        <v>5236</v>
      </c>
      <c r="AV41" s="260">
        <f t="shared" si="7"/>
        <v>83</v>
      </c>
      <c r="AW41" s="261">
        <f t="shared" si="8"/>
        <v>34.159999999999997</v>
      </c>
      <c r="AX41" s="261">
        <f t="shared" si="9"/>
        <v>26.1</v>
      </c>
      <c r="AY41" s="261">
        <f t="shared" si="10"/>
        <v>281.82</v>
      </c>
    </row>
    <row r="42" spans="1:51" s="267" customFormat="1" ht="12.6" customHeight="1" x14ac:dyDescent="0.2">
      <c r="A42" s="253" t="s">
        <v>35</v>
      </c>
      <c r="B42" s="253" t="s">
        <v>135</v>
      </c>
      <c r="C42" s="254">
        <v>409.92</v>
      </c>
      <c r="D42" s="254">
        <v>313.24</v>
      </c>
      <c r="E42" s="253" t="s">
        <v>101</v>
      </c>
      <c r="F42" s="254">
        <v>281.82</v>
      </c>
      <c r="G42" s="254">
        <f t="shared" si="5"/>
        <v>1004.98</v>
      </c>
      <c r="H42" s="262" t="s">
        <v>356</v>
      </c>
      <c r="I42" s="253" t="s">
        <v>80</v>
      </c>
      <c r="J42" s="253" t="s">
        <v>269</v>
      </c>
      <c r="K42" s="253" t="s">
        <v>198</v>
      </c>
      <c r="L42" s="255">
        <v>62832</v>
      </c>
      <c r="M42" s="256">
        <v>997</v>
      </c>
      <c r="N42" s="256">
        <v>409.92</v>
      </c>
      <c r="O42" s="256">
        <v>313.24</v>
      </c>
      <c r="P42" s="257">
        <v>281.82</v>
      </c>
      <c r="Q42" s="268">
        <v>62832</v>
      </c>
      <c r="R42" s="268">
        <v>997</v>
      </c>
      <c r="S42" s="268">
        <v>409.92</v>
      </c>
      <c r="T42" s="268">
        <v>313.24</v>
      </c>
      <c r="U42" s="268">
        <v>281.82</v>
      </c>
      <c r="V42" s="255"/>
      <c r="W42" s="256"/>
      <c r="X42" s="256"/>
      <c r="Y42" s="256"/>
      <c r="Z42" s="257"/>
      <c r="AA42" s="255"/>
      <c r="AB42" s="256"/>
      <c r="AC42" s="256"/>
      <c r="AD42" s="256"/>
      <c r="AE42" s="257"/>
      <c r="AF42" s="258"/>
      <c r="AG42" s="258"/>
      <c r="AH42" s="258"/>
      <c r="AI42" s="258"/>
      <c r="AJ42" s="258"/>
      <c r="AK42" s="255"/>
      <c r="AL42" s="256"/>
      <c r="AM42" s="256"/>
      <c r="AN42" s="256"/>
      <c r="AO42" s="257"/>
      <c r="AP42" s="255"/>
      <c r="AQ42" s="256"/>
      <c r="AR42" s="256"/>
      <c r="AS42" s="256"/>
      <c r="AT42" s="257"/>
      <c r="AU42" s="259">
        <f t="shared" si="6"/>
        <v>62832</v>
      </c>
      <c r="AV42" s="260">
        <f t="shared" si="7"/>
        <v>997</v>
      </c>
      <c r="AW42" s="261">
        <f t="shared" si="8"/>
        <v>409.92</v>
      </c>
      <c r="AX42" s="261">
        <f t="shared" si="9"/>
        <v>313.24</v>
      </c>
      <c r="AY42" s="261">
        <f t="shared" si="10"/>
        <v>281.82</v>
      </c>
    </row>
    <row r="43" spans="1:51" s="267" customFormat="1" x14ac:dyDescent="0.2">
      <c r="A43" s="253" t="s">
        <v>36</v>
      </c>
      <c r="B43" s="253" t="s">
        <v>135</v>
      </c>
      <c r="C43" s="254">
        <v>2000.8</v>
      </c>
      <c r="D43" s="254">
        <v>1528.93</v>
      </c>
      <c r="E43" s="253" t="s">
        <v>101</v>
      </c>
      <c r="F43" s="254">
        <v>563.67999999999995</v>
      </c>
      <c r="G43" s="254">
        <f t="shared" si="5"/>
        <v>4093.41</v>
      </c>
      <c r="H43" s="262" t="s">
        <v>353</v>
      </c>
      <c r="I43" s="253" t="s">
        <v>80</v>
      </c>
      <c r="J43" s="253" t="s">
        <v>270</v>
      </c>
      <c r="K43" s="253" t="s">
        <v>199</v>
      </c>
      <c r="L43" s="255">
        <v>312664</v>
      </c>
      <c r="M43" s="256">
        <v>4963</v>
      </c>
      <c r="N43" s="256">
        <v>2039.84</v>
      </c>
      <c r="O43" s="256">
        <v>1558.76</v>
      </c>
      <c r="P43" s="257">
        <v>563.67999999999995</v>
      </c>
      <c r="Q43" s="268">
        <v>306680</v>
      </c>
      <c r="R43" s="268">
        <v>4946</v>
      </c>
      <c r="S43" s="268">
        <v>2000.8</v>
      </c>
      <c r="T43" s="268">
        <v>1528.93</v>
      </c>
      <c r="U43" s="268">
        <v>563.67999999999995</v>
      </c>
      <c r="V43" s="255"/>
      <c r="W43" s="256"/>
      <c r="X43" s="256"/>
      <c r="Y43" s="256"/>
      <c r="Z43" s="257"/>
      <c r="AA43" s="255"/>
      <c r="AB43" s="256"/>
      <c r="AC43" s="256"/>
      <c r="AD43" s="256"/>
      <c r="AE43" s="257"/>
      <c r="AF43" s="258"/>
      <c r="AG43" s="258"/>
      <c r="AH43" s="258"/>
      <c r="AI43" s="258"/>
      <c r="AJ43" s="258"/>
      <c r="AK43" s="255"/>
      <c r="AL43" s="256"/>
      <c r="AM43" s="256"/>
      <c r="AN43" s="256"/>
      <c r="AO43" s="257"/>
      <c r="AP43" s="255"/>
      <c r="AQ43" s="256"/>
      <c r="AR43" s="256"/>
      <c r="AS43" s="256"/>
      <c r="AT43" s="257"/>
      <c r="AU43" s="259">
        <f t="shared" si="6"/>
        <v>312664</v>
      </c>
      <c r="AV43" s="260">
        <f t="shared" si="7"/>
        <v>4963</v>
      </c>
      <c r="AW43" s="261">
        <f t="shared" si="8"/>
        <v>2039.84</v>
      </c>
      <c r="AX43" s="261">
        <f t="shared" si="9"/>
        <v>1558.76</v>
      </c>
      <c r="AY43" s="261">
        <f t="shared" si="10"/>
        <v>563.67999999999995</v>
      </c>
    </row>
    <row r="44" spans="1:51" s="262" customFormat="1" x14ac:dyDescent="0.2">
      <c r="A44" s="253" t="s">
        <v>2</v>
      </c>
      <c r="B44" s="253" t="s">
        <v>135</v>
      </c>
      <c r="C44" s="254">
        <v>217.44</v>
      </c>
      <c r="D44" s="254"/>
      <c r="E44" s="253" t="s">
        <v>101</v>
      </c>
      <c r="F44" s="254"/>
      <c r="G44" s="254">
        <f t="shared" si="5"/>
        <v>217.44</v>
      </c>
      <c r="H44" s="262" t="s">
        <v>355</v>
      </c>
      <c r="I44" s="253" t="s">
        <v>80</v>
      </c>
      <c r="J44" s="253" t="s">
        <v>227</v>
      </c>
      <c r="K44" s="253" t="s">
        <v>216</v>
      </c>
      <c r="L44" s="255">
        <v>0</v>
      </c>
      <c r="M44" s="256">
        <v>0</v>
      </c>
      <c r="N44" s="256">
        <v>217.44</v>
      </c>
      <c r="O44" s="256"/>
      <c r="P44" s="257"/>
      <c r="Q44" s="255">
        <v>0</v>
      </c>
      <c r="R44" s="256">
        <v>0</v>
      </c>
      <c r="S44" s="256">
        <v>217.44</v>
      </c>
      <c r="T44" s="256"/>
      <c r="U44" s="257"/>
      <c r="V44" s="255"/>
      <c r="W44" s="256"/>
      <c r="X44" s="256"/>
      <c r="Y44" s="256"/>
      <c r="Z44" s="257"/>
      <c r="AA44" s="255"/>
      <c r="AB44" s="256"/>
      <c r="AC44" s="256"/>
      <c r="AD44" s="256"/>
      <c r="AE44" s="257"/>
      <c r="AF44" s="258"/>
      <c r="AG44" s="258"/>
      <c r="AH44" s="258"/>
      <c r="AI44" s="258"/>
      <c r="AJ44" s="258"/>
      <c r="AK44" s="255"/>
      <c r="AL44" s="256"/>
      <c r="AM44" s="256"/>
      <c r="AN44" s="256"/>
      <c r="AO44" s="257"/>
      <c r="AP44" s="255"/>
      <c r="AQ44" s="256"/>
      <c r="AR44" s="256"/>
      <c r="AS44" s="256"/>
      <c r="AT44" s="257"/>
      <c r="AU44" s="259">
        <f t="shared" si="6"/>
        <v>0</v>
      </c>
      <c r="AV44" s="260">
        <f t="shared" si="7"/>
        <v>0</v>
      </c>
      <c r="AW44" s="261">
        <f t="shared" si="8"/>
        <v>217.44</v>
      </c>
      <c r="AX44" s="261">
        <f t="shared" si="9"/>
        <v>0</v>
      </c>
      <c r="AY44" s="261">
        <f t="shared" si="10"/>
        <v>0</v>
      </c>
    </row>
    <row r="45" spans="1:51" s="267" customFormat="1" x14ac:dyDescent="0.2">
      <c r="A45" s="253" t="s">
        <v>37</v>
      </c>
      <c r="B45" s="253" t="s">
        <v>135</v>
      </c>
      <c r="C45" s="254">
        <v>78.08</v>
      </c>
      <c r="D45" s="254">
        <v>59.67</v>
      </c>
      <c r="E45" s="253" t="s">
        <v>101</v>
      </c>
      <c r="F45" s="254">
        <v>281.82</v>
      </c>
      <c r="G45" s="254">
        <f t="shared" si="5"/>
        <v>419.57</v>
      </c>
      <c r="H45" s="262" t="s">
        <v>356</v>
      </c>
      <c r="I45" s="253" t="s">
        <v>80</v>
      </c>
      <c r="J45" s="253" t="s">
        <v>271</v>
      </c>
      <c r="K45" s="253" t="s">
        <v>200</v>
      </c>
      <c r="L45" s="255">
        <v>2992</v>
      </c>
      <c r="M45" s="256">
        <v>47</v>
      </c>
      <c r="N45" s="256">
        <v>19.52</v>
      </c>
      <c r="O45" s="256">
        <v>14.92</v>
      </c>
      <c r="P45" s="257">
        <v>281.82</v>
      </c>
      <c r="Q45" s="268">
        <v>11968</v>
      </c>
      <c r="R45" s="268">
        <v>190</v>
      </c>
      <c r="S45" s="268">
        <v>78.08</v>
      </c>
      <c r="T45" s="268">
        <v>59.67</v>
      </c>
      <c r="U45" s="268">
        <v>281.82</v>
      </c>
      <c r="V45" s="255"/>
      <c r="W45" s="256"/>
      <c r="X45" s="256"/>
      <c r="Y45" s="256"/>
      <c r="Z45" s="257"/>
      <c r="AA45" s="255"/>
      <c r="AB45" s="256"/>
      <c r="AC45" s="256"/>
      <c r="AD45" s="256"/>
      <c r="AE45" s="257"/>
      <c r="AF45" s="258"/>
      <c r="AG45" s="258"/>
      <c r="AH45" s="258"/>
      <c r="AI45" s="258"/>
      <c r="AJ45" s="258"/>
      <c r="AK45" s="255"/>
      <c r="AL45" s="256"/>
      <c r="AM45" s="256"/>
      <c r="AN45" s="256"/>
      <c r="AO45" s="257"/>
      <c r="AP45" s="255"/>
      <c r="AQ45" s="256"/>
      <c r="AR45" s="256"/>
      <c r="AS45" s="256"/>
      <c r="AT45" s="257"/>
      <c r="AU45" s="259">
        <f t="shared" si="6"/>
        <v>2992</v>
      </c>
      <c r="AV45" s="260">
        <f t="shared" si="7"/>
        <v>47</v>
      </c>
      <c r="AW45" s="261">
        <f t="shared" si="8"/>
        <v>19.52</v>
      </c>
      <c r="AX45" s="261">
        <f t="shared" si="9"/>
        <v>14.92</v>
      </c>
      <c r="AY45" s="261">
        <f t="shared" si="10"/>
        <v>281.82</v>
      </c>
    </row>
    <row r="46" spans="1:51" s="267" customFormat="1" x14ac:dyDescent="0.2">
      <c r="A46" s="253" t="s">
        <v>107</v>
      </c>
      <c r="B46" s="253" t="s">
        <v>135</v>
      </c>
      <c r="C46" s="254">
        <v>420.85</v>
      </c>
      <c r="D46" s="254"/>
      <c r="E46" s="262" t="s">
        <v>357</v>
      </c>
      <c r="F46" s="254"/>
      <c r="G46" s="254">
        <f t="shared" si="5"/>
        <v>420.85</v>
      </c>
      <c r="H46" s="262" t="s">
        <v>353</v>
      </c>
      <c r="I46" s="253" t="s">
        <v>80</v>
      </c>
      <c r="J46" s="253" t="s">
        <v>227</v>
      </c>
      <c r="K46" s="253" t="s">
        <v>201</v>
      </c>
      <c r="L46" s="255">
        <v>0</v>
      </c>
      <c r="M46" s="256">
        <v>0</v>
      </c>
      <c r="N46" s="256">
        <v>420.85</v>
      </c>
      <c r="O46" s="256"/>
      <c r="P46" s="257"/>
      <c r="Q46" s="268">
        <v>0</v>
      </c>
      <c r="R46" s="268">
        <v>0</v>
      </c>
      <c r="S46" s="268">
        <v>420.85</v>
      </c>
      <c r="T46" s="268"/>
      <c r="U46" s="268"/>
      <c r="V46" s="255"/>
      <c r="W46" s="256"/>
      <c r="X46" s="256"/>
      <c r="Y46" s="256"/>
      <c r="Z46" s="257"/>
      <c r="AA46" s="255"/>
      <c r="AB46" s="256"/>
      <c r="AC46" s="256"/>
      <c r="AD46" s="256"/>
      <c r="AE46" s="257"/>
      <c r="AF46" s="258"/>
      <c r="AG46" s="258"/>
      <c r="AH46" s="258"/>
      <c r="AI46" s="258"/>
      <c r="AJ46" s="258"/>
      <c r="AK46" s="255"/>
      <c r="AL46" s="256"/>
      <c r="AM46" s="256"/>
      <c r="AN46" s="256"/>
      <c r="AO46" s="257"/>
      <c r="AP46" s="255"/>
      <c r="AQ46" s="256"/>
      <c r="AR46" s="256"/>
      <c r="AS46" s="256"/>
      <c r="AT46" s="257"/>
      <c r="AU46" s="259">
        <f t="shared" si="6"/>
        <v>0</v>
      </c>
      <c r="AV46" s="260">
        <f t="shared" si="7"/>
        <v>0</v>
      </c>
      <c r="AW46" s="261">
        <f t="shared" si="8"/>
        <v>420.85</v>
      </c>
      <c r="AX46" s="261">
        <f t="shared" si="9"/>
        <v>0</v>
      </c>
      <c r="AY46" s="261">
        <f t="shared" si="10"/>
        <v>0</v>
      </c>
    </row>
    <row r="47" spans="1:51" s="157" customFormat="1" x14ac:dyDescent="0.2">
      <c r="A47" s="148" t="s">
        <v>129</v>
      </c>
      <c r="B47" s="148" t="s">
        <v>135</v>
      </c>
      <c r="C47" s="149">
        <v>149.63999999999999</v>
      </c>
      <c r="D47" s="149"/>
      <c r="E47" s="148" t="s">
        <v>112</v>
      </c>
      <c r="F47" s="149"/>
      <c r="G47" s="149">
        <f t="shared" si="5"/>
        <v>149.63999999999999</v>
      </c>
      <c r="H47" s="157" t="s">
        <v>344</v>
      </c>
      <c r="I47" s="148" t="s">
        <v>117</v>
      </c>
      <c r="J47" s="148" t="s">
        <v>221</v>
      </c>
      <c r="K47" s="148" t="s">
        <v>190</v>
      </c>
      <c r="L47" s="150">
        <v>0</v>
      </c>
      <c r="M47" s="151">
        <v>0</v>
      </c>
      <c r="N47" s="151">
        <v>149.63999999999999</v>
      </c>
      <c r="O47" s="151"/>
      <c r="P47" s="152"/>
      <c r="Q47" s="150">
        <v>0</v>
      </c>
      <c r="R47" s="151">
        <v>0</v>
      </c>
      <c r="S47" s="151">
        <v>149.63999999999999</v>
      </c>
      <c r="T47" s="151"/>
      <c r="U47" s="152"/>
      <c r="V47" s="150"/>
      <c r="W47" s="151"/>
      <c r="X47" s="151"/>
      <c r="Y47" s="151"/>
      <c r="Z47" s="152"/>
      <c r="AA47" s="150"/>
      <c r="AB47" s="151"/>
      <c r="AC47" s="151"/>
      <c r="AD47" s="151"/>
      <c r="AE47" s="152"/>
      <c r="AF47" s="153"/>
      <c r="AG47" s="153"/>
      <c r="AH47" s="153"/>
      <c r="AI47" s="153"/>
      <c r="AJ47" s="153"/>
      <c r="AK47" s="150"/>
      <c r="AL47" s="151"/>
      <c r="AM47" s="151"/>
      <c r="AN47" s="151"/>
      <c r="AO47" s="152"/>
      <c r="AP47" s="150"/>
      <c r="AQ47" s="151"/>
      <c r="AR47" s="151"/>
      <c r="AS47" s="151"/>
      <c r="AT47" s="152"/>
      <c r="AU47" s="250">
        <f t="shared" si="6"/>
        <v>0</v>
      </c>
      <c r="AV47" s="155">
        <f t="shared" ref="AV47:AV88" si="11">M47+R47+W47+AB47+AG47+AK47+AQ47</f>
        <v>0</v>
      </c>
      <c r="AW47" s="156">
        <f t="shared" si="3"/>
        <v>299.27999999999997</v>
      </c>
      <c r="AX47" s="156">
        <f>O47+AN2479+Y47+AD47+AI47+AN47+AS47</f>
        <v>0</v>
      </c>
      <c r="AY47" s="156">
        <f t="shared" si="3"/>
        <v>0</v>
      </c>
    </row>
    <row r="48" spans="1:51" s="4" customFormat="1" x14ac:dyDescent="0.2">
      <c r="A48" s="34" t="s">
        <v>107</v>
      </c>
      <c r="B48" s="34" t="s">
        <v>135</v>
      </c>
      <c r="C48" s="211"/>
      <c r="D48" s="211"/>
      <c r="E48" s="34" t="s">
        <v>112</v>
      </c>
      <c r="F48" s="211"/>
      <c r="G48" s="211">
        <f t="shared" si="5"/>
        <v>0</v>
      </c>
      <c r="H48" s="34"/>
      <c r="I48" s="34" t="s">
        <v>80</v>
      </c>
      <c r="J48" s="34"/>
      <c r="K48" s="34"/>
      <c r="L48" s="217"/>
      <c r="M48" s="218"/>
      <c r="N48" s="218"/>
      <c r="O48" s="218"/>
      <c r="P48" s="219"/>
      <c r="Q48" s="217"/>
      <c r="R48" s="218"/>
      <c r="S48" s="218"/>
      <c r="T48" s="218"/>
      <c r="U48" s="219"/>
      <c r="V48" s="217"/>
      <c r="W48" s="218"/>
      <c r="X48" s="218"/>
      <c r="Y48" s="218"/>
      <c r="Z48" s="219"/>
      <c r="AA48" s="217"/>
      <c r="AB48" s="218"/>
      <c r="AC48" s="218"/>
      <c r="AD48" s="218"/>
      <c r="AE48" s="219"/>
      <c r="AF48" s="213"/>
      <c r="AG48" s="213"/>
      <c r="AH48" s="213"/>
      <c r="AI48" s="213"/>
      <c r="AJ48" s="213"/>
      <c r="AK48" s="217"/>
      <c r="AL48" s="218"/>
      <c r="AM48" s="218"/>
      <c r="AN48" s="218"/>
      <c r="AO48" s="219"/>
      <c r="AP48" s="217"/>
      <c r="AQ48" s="218"/>
      <c r="AR48" s="218"/>
      <c r="AS48" s="218"/>
      <c r="AT48" s="219"/>
      <c r="AU48" s="250">
        <f t="shared" si="6"/>
        <v>0</v>
      </c>
      <c r="AV48" s="215">
        <f t="shared" si="11"/>
        <v>0</v>
      </c>
      <c r="AW48" s="216">
        <f t="shared" si="3"/>
        <v>0</v>
      </c>
      <c r="AX48" s="216">
        <f>O48+AN2480+Y48+AD48+AI48+AN48+AS48</f>
        <v>0</v>
      </c>
      <c r="AY48" s="216">
        <f t="shared" si="3"/>
        <v>0</v>
      </c>
    </row>
    <row r="49" spans="1:51" s="157" customFormat="1" x14ac:dyDescent="0.2">
      <c r="A49" s="148" t="s">
        <v>128</v>
      </c>
      <c r="B49" s="148" t="s">
        <v>135</v>
      </c>
      <c r="C49" s="149">
        <v>712.48</v>
      </c>
      <c r="D49" s="149">
        <v>544.45000000000005</v>
      </c>
      <c r="E49" s="148" t="s">
        <v>112</v>
      </c>
      <c r="F49" s="149"/>
      <c r="G49" s="149">
        <f t="shared" si="5"/>
        <v>1256.93</v>
      </c>
      <c r="H49" s="157" t="s">
        <v>349</v>
      </c>
      <c r="I49" s="148" t="s">
        <v>82</v>
      </c>
      <c r="J49" s="148" t="s">
        <v>217</v>
      </c>
      <c r="K49" s="148" t="s">
        <v>161</v>
      </c>
      <c r="L49" s="150">
        <v>56848</v>
      </c>
      <c r="M49" s="151">
        <v>76</v>
      </c>
      <c r="N49" s="151">
        <v>370.88</v>
      </c>
      <c r="O49" s="151">
        <v>283.41000000000003</v>
      </c>
      <c r="P49" s="152"/>
      <c r="Q49" s="150">
        <v>109208</v>
      </c>
      <c r="R49" s="151">
        <v>1733</v>
      </c>
      <c r="S49" s="151">
        <v>712.48</v>
      </c>
      <c r="T49" s="151">
        <v>544.45000000000005</v>
      </c>
      <c r="U49" s="152"/>
      <c r="V49" s="150"/>
      <c r="W49" s="151"/>
      <c r="X49" s="151"/>
      <c r="Y49" s="151"/>
      <c r="Z49" s="152"/>
      <c r="AA49" s="150"/>
      <c r="AB49" s="151"/>
      <c r="AC49" s="151"/>
      <c r="AD49" s="151"/>
      <c r="AE49" s="152"/>
      <c r="AF49" s="153"/>
      <c r="AG49" s="153"/>
      <c r="AH49" s="153"/>
      <c r="AI49" s="153"/>
      <c r="AJ49" s="153"/>
      <c r="AK49" s="150"/>
      <c r="AL49" s="151"/>
      <c r="AM49" s="151"/>
      <c r="AN49" s="151"/>
      <c r="AO49" s="152"/>
      <c r="AP49" s="150"/>
      <c r="AQ49" s="151"/>
      <c r="AR49" s="151"/>
      <c r="AS49" s="151"/>
      <c r="AT49" s="152"/>
      <c r="AU49" s="154">
        <f t="shared" ref="AU49:AU88" si="12">L49+Q49+V49+AA49+AF49+AL49+AP49</f>
        <v>166056</v>
      </c>
      <c r="AV49" s="155">
        <f t="shared" si="11"/>
        <v>1809</v>
      </c>
      <c r="AW49" s="156">
        <f t="shared" si="3"/>
        <v>1083.3600000000001</v>
      </c>
      <c r="AX49" s="156">
        <f>O49+AN2481+Y49+AD49+AI49+AN49+AS49</f>
        <v>283.41000000000003</v>
      </c>
      <c r="AY49" s="156">
        <f t="shared" si="3"/>
        <v>0</v>
      </c>
    </row>
    <row r="50" spans="1:51" s="157" customFormat="1" x14ac:dyDescent="0.2">
      <c r="A50" s="157" t="s">
        <v>275</v>
      </c>
      <c r="B50" s="148" t="s">
        <v>135</v>
      </c>
      <c r="C50" s="149">
        <v>92.72</v>
      </c>
      <c r="D50" s="149">
        <v>0</v>
      </c>
      <c r="E50" s="148" t="s">
        <v>112</v>
      </c>
      <c r="F50" s="149"/>
      <c r="G50" s="149">
        <f t="shared" ref="G50" si="13">C50+D50+F50</f>
        <v>92.72</v>
      </c>
      <c r="H50" s="157" t="s">
        <v>334</v>
      </c>
      <c r="I50" s="148" t="s">
        <v>82</v>
      </c>
      <c r="J50" s="148" t="s">
        <v>217</v>
      </c>
      <c r="K50" s="148" t="s">
        <v>161</v>
      </c>
      <c r="L50" s="150">
        <v>56848</v>
      </c>
      <c r="M50" s="151">
        <v>76</v>
      </c>
      <c r="N50" s="151">
        <v>370.88</v>
      </c>
      <c r="O50" s="151">
        <v>283.41000000000003</v>
      </c>
      <c r="P50" s="152"/>
      <c r="Q50" s="150">
        <v>14212</v>
      </c>
      <c r="R50" s="151">
        <v>226</v>
      </c>
      <c r="S50" s="151">
        <v>92.72</v>
      </c>
      <c r="T50" s="151"/>
      <c r="U50" s="152"/>
      <c r="V50" s="150"/>
      <c r="W50" s="151"/>
      <c r="X50" s="151"/>
      <c r="Y50" s="151"/>
      <c r="Z50" s="152"/>
      <c r="AA50" s="150"/>
      <c r="AB50" s="151"/>
      <c r="AC50" s="151"/>
      <c r="AD50" s="151"/>
      <c r="AE50" s="152"/>
      <c r="AF50" s="153"/>
      <c r="AG50" s="153"/>
      <c r="AH50" s="153"/>
      <c r="AI50" s="153"/>
      <c r="AJ50" s="153"/>
      <c r="AK50" s="150"/>
      <c r="AL50" s="151"/>
      <c r="AM50" s="151"/>
      <c r="AN50" s="151"/>
      <c r="AO50" s="152"/>
      <c r="AP50" s="150"/>
      <c r="AQ50" s="151"/>
      <c r="AR50" s="151"/>
      <c r="AS50" s="151"/>
      <c r="AT50" s="152"/>
      <c r="AU50" s="154">
        <f t="shared" ref="AU50" si="14">L50+Q50+V50+AA50+AF50+AL50+AP50</f>
        <v>71060</v>
      </c>
      <c r="AV50" s="155">
        <f t="shared" ref="AV50" si="15">M50+R50+W50+AB50+AG50+AK50+AQ50</f>
        <v>302</v>
      </c>
      <c r="AW50" s="156">
        <f t="shared" ref="AW50" si="16">N50+S50+X50+AC50+AH50+AM50+AR50</f>
        <v>463.6</v>
      </c>
      <c r="AX50" s="156">
        <f>O50+AN2482+Y50+AD50+AI50+AN50+AS50</f>
        <v>283.41000000000003</v>
      </c>
      <c r="AY50" s="156">
        <f t="shared" ref="AY50" si="17">P50+U50+Z50+AE50+AJ50+AO50+AT50</f>
        <v>0</v>
      </c>
    </row>
    <row r="51" spans="1:51" s="157" customFormat="1" x14ac:dyDescent="0.2">
      <c r="A51" s="148" t="s">
        <v>119</v>
      </c>
      <c r="B51" s="148" t="s">
        <v>135</v>
      </c>
      <c r="C51" s="149">
        <v>151.28</v>
      </c>
      <c r="D51" s="149"/>
      <c r="E51" s="148" t="s">
        <v>112</v>
      </c>
      <c r="F51" s="149"/>
      <c r="G51" s="149">
        <f t="shared" si="5"/>
        <v>151.28</v>
      </c>
      <c r="H51" s="157" t="s">
        <v>333</v>
      </c>
      <c r="I51" s="148" t="s">
        <v>80</v>
      </c>
      <c r="J51" s="148"/>
      <c r="K51" s="148" t="s">
        <v>162</v>
      </c>
      <c r="L51" s="150">
        <v>23188</v>
      </c>
      <c r="M51" s="151">
        <v>374</v>
      </c>
      <c r="N51" s="151">
        <v>151.28</v>
      </c>
      <c r="O51" s="151"/>
      <c r="P51" s="152"/>
      <c r="Q51" s="150"/>
      <c r="R51" s="151"/>
      <c r="S51" s="151">
        <v>151.28</v>
      </c>
      <c r="T51" s="151"/>
      <c r="U51" s="152"/>
      <c r="V51" s="150"/>
      <c r="W51" s="151"/>
      <c r="X51" s="151"/>
      <c r="Y51" s="151"/>
      <c r="Z51" s="152"/>
      <c r="AA51" s="150"/>
      <c r="AB51" s="151"/>
      <c r="AC51" s="151"/>
      <c r="AD51" s="151"/>
      <c r="AE51" s="152"/>
      <c r="AF51" s="153"/>
      <c r="AG51" s="153"/>
      <c r="AH51" s="153"/>
      <c r="AI51" s="153"/>
      <c r="AJ51" s="153"/>
      <c r="AK51" s="150"/>
      <c r="AL51" s="151"/>
      <c r="AM51" s="151"/>
      <c r="AN51" s="151"/>
      <c r="AO51" s="152"/>
      <c r="AP51" s="150"/>
      <c r="AQ51" s="151"/>
      <c r="AR51" s="151"/>
      <c r="AS51" s="151"/>
      <c r="AT51" s="152"/>
      <c r="AU51" s="154">
        <f t="shared" si="12"/>
        <v>23188</v>
      </c>
      <c r="AV51" s="155">
        <f t="shared" si="11"/>
        <v>374</v>
      </c>
      <c r="AW51" s="156">
        <f t="shared" si="3"/>
        <v>302.56</v>
      </c>
      <c r="AX51" s="156">
        <f t="shared" ref="AX51:AX88" si="18">O51+AN2482+Y51+AD51+AI51+AN51+AS51</f>
        <v>0</v>
      </c>
      <c r="AY51" s="156">
        <f t="shared" si="3"/>
        <v>0</v>
      </c>
    </row>
    <row r="52" spans="1:51" s="157" customFormat="1" x14ac:dyDescent="0.2">
      <c r="A52" s="148" t="s">
        <v>123</v>
      </c>
      <c r="B52" s="148" t="s">
        <v>135</v>
      </c>
      <c r="C52" s="149">
        <v>2371.6799999999998</v>
      </c>
      <c r="D52" s="149"/>
      <c r="E52" s="148" t="s">
        <v>112</v>
      </c>
      <c r="F52" s="149"/>
      <c r="G52" s="149">
        <f t="shared" si="5"/>
        <v>2371.6799999999998</v>
      </c>
      <c r="H52" s="157" t="s">
        <v>341</v>
      </c>
      <c r="I52" s="148" t="s">
        <v>80</v>
      </c>
      <c r="J52" s="148" t="s">
        <v>260</v>
      </c>
      <c r="K52" s="148" t="s">
        <v>163</v>
      </c>
      <c r="L52" s="150">
        <v>359788</v>
      </c>
      <c r="M52" s="151">
        <v>481</v>
      </c>
      <c r="N52" s="151">
        <v>2347.2800000000002</v>
      </c>
      <c r="O52" s="151">
        <v>0</v>
      </c>
      <c r="P52" s="152">
        <v>0</v>
      </c>
      <c r="Q52" s="150">
        <v>363528</v>
      </c>
      <c r="R52" s="151">
        <v>5863</v>
      </c>
      <c r="S52" s="151">
        <v>2371.6799999999998</v>
      </c>
      <c r="T52" s="151"/>
      <c r="U52" s="152"/>
      <c r="V52" s="150"/>
      <c r="W52" s="151"/>
      <c r="X52" s="151"/>
      <c r="Y52" s="151"/>
      <c r="Z52" s="152"/>
      <c r="AA52" s="150"/>
      <c r="AB52" s="151"/>
      <c r="AC52" s="151"/>
      <c r="AD52" s="151"/>
      <c r="AE52" s="152"/>
      <c r="AF52" s="153"/>
      <c r="AG52" s="153"/>
      <c r="AH52" s="153"/>
      <c r="AI52" s="153"/>
      <c r="AJ52" s="153"/>
      <c r="AK52" s="150"/>
      <c r="AL52" s="151"/>
      <c r="AM52" s="151"/>
      <c r="AN52" s="151"/>
      <c r="AO52" s="152"/>
      <c r="AP52" s="150"/>
      <c r="AQ52" s="151"/>
      <c r="AR52" s="151"/>
      <c r="AS52" s="151"/>
      <c r="AT52" s="152"/>
      <c r="AU52" s="154">
        <f t="shared" si="12"/>
        <v>723316</v>
      </c>
      <c r="AV52" s="155">
        <f t="shared" si="11"/>
        <v>6344</v>
      </c>
      <c r="AW52" s="156">
        <f t="shared" si="3"/>
        <v>4718.96</v>
      </c>
      <c r="AX52" s="156">
        <f t="shared" si="18"/>
        <v>0</v>
      </c>
      <c r="AY52" s="156">
        <f>P52+U52+Z52+AE52+AJ52+AO52+AT52</f>
        <v>0</v>
      </c>
    </row>
    <row r="53" spans="1:51" s="157" customFormat="1" x14ac:dyDescent="0.2">
      <c r="A53" s="148" t="s">
        <v>125</v>
      </c>
      <c r="B53" s="148" t="s">
        <v>135</v>
      </c>
      <c r="C53" s="149">
        <v>63.44</v>
      </c>
      <c r="D53" s="149">
        <v>48.48</v>
      </c>
      <c r="E53" s="148" t="s">
        <v>112</v>
      </c>
      <c r="F53" s="149"/>
      <c r="G53" s="149">
        <f t="shared" si="5"/>
        <v>111.91999999999999</v>
      </c>
      <c r="H53" s="157" t="s">
        <v>335</v>
      </c>
      <c r="I53" s="148" t="s">
        <v>80</v>
      </c>
      <c r="J53" s="148" t="s">
        <v>218</v>
      </c>
      <c r="K53" s="148" t="s">
        <v>164</v>
      </c>
      <c r="L53" s="150">
        <v>2992</v>
      </c>
      <c r="M53" s="151">
        <v>4</v>
      </c>
      <c r="N53" s="151">
        <v>19.52</v>
      </c>
      <c r="O53" s="151">
        <v>14.92</v>
      </c>
      <c r="P53" s="152">
        <v>0</v>
      </c>
      <c r="Q53" s="150">
        <v>9724</v>
      </c>
      <c r="R53" s="151">
        <v>157</v>
      </c>
      <c r="S53" s="151">
        <v>63.44</v>
      </c>
      <c r="T53" s="151">
        <v>48.48</v>
      </c>
      <c r="U53" s="152"/>
      <c r="V53" s="150"/>
      <c r="W53" s="151"/>
      <c r="X53" s="151"/>
      <c r="Y53" s="151"/>
      <c r="Z53" s="152"/>
      <c r="AA53" s="150"/>
      <c r="AB53" s="151"/>
      <c r="AC53" s="151"/>
      <c r="AD53" s="151"/>
      <c r="AE53" s="152"/>
      <c r="AF53" s="153"/>
      <c r="AG53" s="153"/>
      <c r="AH53" s="153"/>
      <c r="AI53" s="153"/>
      <c r="AJ53" s="153"/>
      <c r="AK53" s="150"/>
      <c r="AL53" s="151"/>
      <c r="AM53" s="151"/>
      <c r="AN53" s="151"/>
      <c r="AO53" s="152"/>
      <c r="AP53" s="150"/>
      <c r="AQ53" s="151"/>
      <c r="AR53" s="151"/>
      <c r="AS53" s="151"/>
      <c r="AT53" s="152"/>
      <c r="AU53" s="154">
        <f t="shared" si="12"/>
        <v>12716</v>
      </c>
      <c r="AV53" s="155">
        <f t="shared" si="11"/>
        <v>161</v>
      </c>
      <c r="AW53" s="156">
        <f t="shared" si="3"/>
        <v>82.96</v>
      </c>
      <c r="AX53" s="156">
        <f t="shared" si="18"/>
        <v>14.92</v>
      </c>
      <c r="AY53" s="156">
        <f t="shared" si="3"/>
        <v>0</v>
      </c>
    </row>
    <row r="54" spans="1:51" s="157" customFormat="1" x14ac:dyDescent="0.2">
      <c r="A54" s="148" t="s">
        <v>124</v>
      </c>
      <c r="B54" s="148" t="s">
        <v>135</v>
      </c>
      <c r="C54" s="149">
        <v>409.92</v>
      </c>
      <c r="D54" s="149">
        <v>313.24</v>
      </c>
      <c r="E54" s="148" t="s">
        <v>112</v>
      </c>
      <c r="F54" s="149"/>
      <c r="G54" s="149">
        <f t="shared" si="5"/>
        <v>723.16000000000008</v>
      </c>
      <c r="H54" s="157" t="s">
        <v>335</v>
      </c>
      <c r="I54" s="148" t="s">
        <v>80</v>
      </c>
      <c r="J54" s="148" t="s">
        <v>261</v>
      </c>
      <c r="K54" s="148" t="s">
        <v>165</v>
      </c>
      <c r="L54" s="150">
        <v>41888</v>
      </c>
      <c r="M54" s="151">
        <v>56</v>
      </c>
      <c r="N54" s="151">
        <v>273.27999999999997</v>
      </c>
      <c r="O54" s="151">
        <v>208.83</v>
      </c>
      <c r="P54" s="152"/>
      <c r="Q54" s="150">
        <v>62832</v>
      </c>
      <c r="R54" s="151">
        <v>997</v>
      </c>
      <c r="S54" s="151">
        <v>409.92</v>
      </c>
      <c r="T54" s="151">
        <v>313.24</v>
      </c>
      <c r="U54" s="152"/>
      <c r="V54" s="150"/>
      <c r="W54" s="151"/>
      <c r="X54" s="151"/>
      <c r="Y54" s="151"/>
      <c r="Z54" s="152"/>
      <c r="AA54" s="150"/>
      <c r="AB54" s="151"/>
      <c r="AC54" s="151"/>
      <c r="AD54" s="151"/>
      <c r="AE54" s="152"/>
      <c r="AF54" s="153"/>
      <c r="AG54" s="153"/>
      <c r="AH54" s="153"/>
      <c r="AI54" s="153"/>
      <c r="AJ54" s="153"/>
      <c r="AK54" s="150"/>
      <c r="AL54" s="151"/>
      <c r="AM54" s="151"/>
      <c r="AN54" s="151"/>
      <c r="AO54" s="152"/>
      <c r="AP54" s="150"/>
      <c r="AQ54" s="151"/>
      <c r="AR54" s="151"/>
      <c r="AS54" s="151"/>
      <c r="AT54" s="152"/>
      <c r="AU54" s="154">
        <f t="shared" si="12"/>
        <v>104720</v>
      </c>
      <c r="AV54" s="155">
        <f t="shared" si="11"/>
        <v>1053</v>
      </c>
      <c r="AW54" s="156">
        <f t="shared" si="3"/>
        <v>683.2</v>
      </c>
      <c r="AX54" s="156">
        <f t="shared" si="18"/>
        <v>208.83</v>
      </c>
      <c r="AY54" s="156">
        <f t="shared" si="3"/>
        <v>0</v>
      </c>
    </row>
    <row r="55" spans="1:51" s="157" customFormat="1" x14ac:dyDescent="0.2">
      <c r="A55" s="148" t="s">
        <v>118</v>
      </c>
      <c r="B55" s="148" t="s">
        <v>135</v>
      </c>
      <c r="C55" s="149">
        <v>217.44</v>
      </c>
      <c r="D55" s="149"/>
      <c r="E55" s="148" t="s">
        <v>112</v>
      </c>
      <c r="F55" s="149"/>
      <c r="G55" s="149">
        <f t="shared" si="5"/>
        <v>217.44</v>
      </c>
      <c r="H55" s="157" t="s">
        <v>335</v>
      </c>
      <c r="I55" s="148" t="s">
        <v>80</v>
      </c>
      <c r="J55" s="148" t="s">
        <v>262</v>
      </c>
      <c r="K55" s="148" t="s">
        <v>206</v>
      </c>
      <c r="L55" s="150">
        <v>0</v>
      </c>
      <c r="M55" s="151">
        <v>0</v>
      </c>
      <c r="N55" s="151">
        <v>217.44</v>
      </c>
      <c r="O55" s="151"/>
      <c r="P55" s="152"/>
      <c r="Q55" s="150">
        <v>0</v>
      </c>
      <c r="R55" s="151">
        <v>0</v>
      </c>
      <c r="S55" s="151">
        <v>217.44</v>
      </c>
      <c r="T55" s="151"/>
      <c r="U55" s="152"/>
      <c r="V55" s="150"/>
      <c r="W55" s="151"/>
      <c r="X55" s="151"/>
      <c r="Y55" s="151"/>
      <c r="Z55" s="152"/>
      <c r="AA55" s="150"/>
      <c r="AB55" s="151"/>
      <c r="AC55" s="151"/>
      <c r="AD55" s="151"/>
      <c r="AE55" s="152"/>
      <c r="AF55" s="153"/>
      <c r="AG55" s="153"/>
      <c r="AH55" s="153"/>
      <c r="AI55" s="153"/>
      <c r="AJ55" s="153"/>
      <c r="AK55" s="150"/>
      <c r="AL55" s="151"/>
      <c r="AM55" s="151"/>
      <c r="AN55" s="151"/>
      <c r="AO55" s="152"/>
      <c r="AP55" s="150"/>
      <c r="AQ55" s="151"/>
      <c r="AR55" s="151"/>
      <c r="AS55" s="151"/>
      <c r="AT55" s="152"/>
      <c r="AU55" s="154">
        <f t="shared" si="12"/>
        <v>0</v>
      </c>
      <c r="AV55" s="155">
        <f t="shared" si="11"/>
        <v>0</v>
      </c>
      <c r="AW55" s="156">
        <f t="shared" si="3"/>
        <v>434.88</v>
      </c>
      <c r="AX55" s="156">
        <f t="shared" si="18"/>
        <v>0</v>
      </c>
      <c r="AY55" s="156">
        <f t="shared" si="3"/>
        <v>0</v>
      </c>
    </row>
    <row r="56" spans="1:51" s="157" customFormat="1" x14ac:dyDescent="0.2">
      <c r="A56" s="148" t="s">
        <v>120</v>
      </c>
      <c r="B56" s="148" t="s">
        <v>135</v>
      </c>
      <c r="C56" s="149">
        <v>420.85</v>
      </c>
      <c r="D56" s="149"/>
      <c r="E56" s="148" t="s">
        <v>111</v>
      </c>
      <c r="F56" s="149"/>
      <c r="G56" s="149">
        <f t="shared" si="5"/>
        <v>420.85</v>
      </c>
      <c r="H56" s="157" t="s">
        <v>335</v>
      </c>
      <c r="I56" s="148" t="s">
        <v>121</v>
      </c>
      <c r="J56" s="148" t="s">
        <v>263</v>
      </c>
      <c r="K56" s="148" t="s">
        <v>166</v>
      </c>
      <c r="L56" s="150">
        <v>0</v>
      </c>
      <c r="M56" s="151">
        <v>0</v>
      </c>
      <c r="N56" s="151">
        <v>420.85</v>
      </c>
      <c r="O56" s="151"/>
      <c r="P56" s="152"/>
      <c r="Q56" s="150">
        <v>0</v>
      </c>
      <c r="R56" s="151">
        <v>0</v>
      </c>
      <c r="S56" s="151">
        <v>420.85</v>
      </c>
      <c r="T56" s="151"/>
      <c r="U56" s="152"/>
      <c r="V56" s="150"/>
      <c r="W56" s="151"/>
      <c r="X56" s="151"/>
      <c r="Y56" s="151"/>
      <c r="Z56" s="152"/>
      <c r="AA56" s="150"/>
      <c r="AB56" s="151"/>
      <c r="AC56" s="151"/>
      <c r="AD56" s="151"/>
      <c r="AE56" s="152"/>
      <c r="AF56" s="153"/>
      <c r="AG56" s="153"/>
      <c r="AH56" s="153"/>
      <c r="AI56" s="153"/>
      <c r="AJ56" s="153"/>
      <c r="AK56" s="150"/>
      <c r="AL56" s="151"/>
      <c r="AM56" s="151"/>
      <c r="AN56" s="151"/>
      <c r="AO56" s="152"/>
      <c r="AP56" s="150"/>
      <c r="AQ56" s="151"/>
      <c r="AR56" s="151"/>
      <c r="AS56" s="151"/>
      <c r="AT56" s="152"/>
      <c r="AU56" s="154">
        <f t="shared" si="12"/>
        <v>0</v>
      </c>
      <c r="AV56" s="155">
        <f t="shared" si="11"/>
        <v>0</v>
      </c>
      <c r="AW56" s="156">
        <f t="shared" si="3"/>
        <v>841.7</v>
      </c>
      <c r="AX56" s="156">
        <f t="shared" si="18"/>
        <v>0</v>
      </c>
      <c r="AY56" s="156">
        <f t="shared" si="3"/>
        <v>0</v>
      </c>
    </row>
    <row r="57" spans="1:51" s="4" customFormat="1" x14ac:dyDescent="0.2">
      <c r="A57" s="34" t="s">
        <v>122</v>
      </c>
      <c r="B57" s="34" t="s">
        <v>135</v>
      </c>
      <c r="C57" s="211"/>
      <c r="D57" s="211"/>
      <c r="E57" s="34" t="s">
        <v>111</v>
      </c>
      <c r="F57" s="211"/>
      <c r="G57" s="211">
        <f t="shared" si="5"/>
        <v>0</v>
      </c>
      <c r="H57" s="34"/>
      <c r="I57" s="34" t="s">
        <v>121</v>
      </c>
      <c r="J57" s="34"/>
      <c r="K57" s="34"/>
      <c r="L57" s="217"/>
      <c r="M57" s="218"/>
      <c r="N57" s="218"/>
      <c r="O57" s="218"/>
      <c r="P57" s="219"/>
      <c r="Q57" s="217"/>
      <c r="R57" s="218"/>
      <c r="S57" s="218"/>
      <c r="T57" s="218"/>
      <c r="U57" s="219"/>
      <c r="V57" s="217"/>
      <c r="W57" s="218"/>
      <c r="X57" s="218"/>
      <c r="Y57" s="218"/>
      <c r="Z57" s="219"/>
      <c r="AA57" s="217"/>
      <c r="AB57" s="218"/>
      <c r="AC57" s="218"/>
      <c r="AD57" s="218"/>
      <c r="AE57" s="219"/>
      <c r="AF57" s="213"/>
      <c r="AG57" s="213"/>
      <c r="AH57" s="213"/>
      <c r="AI57" s="213"/>
      <c r="AJ57" s="213"/>
      <c r="AK57" s="217"/>
      <c r="AL57" s="218"/>
      <c r="AM57" s="218"/>
      <c r="AN57" s="218"/>
      <c r="AO57" s="219"/>
      <c r="AP57" s="217"/>
      <c r="AQ57" s="218"/>
      <c r="AR57" s="218"/>
      <c r="AS57" s="218"/>
      <c r="AT57" s="219"/>
      <c r="AU57" s="214">
        <f t="shared" si="12"/>
        <v>0</v>
      </c>
      <c r="AV57" s="155">
        <f t="shared" si="11"/>
        <v>0</v>
      </c>
      <c r="AW57" s="216">
        <f t="shared" si="3"/>
        <v>0</v>
      </c>
      <c r="AX57" s="216">
        <f t="shared" si="18"/>
        <v>0</v>
      </c>
      <c r="AY57" s="216">
        <f t="shared" si="3"/>
        <v>0</v>
      </c>
    </row>
    <row r="58" spans="1:51" s="4" customFormat="1" x14ac:dyDescent="0.2">
      <c r="A58" s="34" t="s">
        <v>115</v>
      </c>
      <c r="B58" s="34" t="s">
        <v>135</v>
      </c>
      <c r="C58" s="211"/>
      <c r="D58" s="211"/>
      <c r="E58" s="34" t="s">
        <v>111</v>
      </c>
      <c r="F58" s="211"/>
      <c r="G58" s="211">
        <f t="shared" si="5"/>
        <v>0</v>
      </c>
      <c r="H58" s="34"/>
      <c r="I58" s="34" t="s">
        <v>121</v>
      </c>
      <c r="J58" s="34"/>
      <c r="K58" s="34"/>
      <c r="L58" s="217"/>
      <c r="M58" s="218"/>
      <c r="N58" s="218"/>
      <c r="O58" s="218"/>
      <c r="P58" s="219"/>
      <c r="Q58" s="217"/>
      <c r="R58" s="218"/>
      <c r="S58" s="218"/>
      <c r="T58" s="218"/>
      <c r="U58" s="219"/>
      <c r="V58" s="217"/>
      <c r="W58" s="218"/>
      <c r="X58" s="218"/>
      <c r="Y58" s="218"/>
      <c r="Z58" s="219"/>
      <c r="AA58" s="217"/>
      <c r="AB58" s="218"/>
      <c r="AC58" s="218"/>
      <c r="AD58" s="218"/>
      <c r="AE58" s="219"/>
      <c r="AF58" s="213"/>
      <c r="AG58" s="213"/>
      <c r="AH58" s="213"/>
      <c r="AI58" s="213"/>
      <c r="AJ58" s="213"/>
      <c r="AK58" s="217"/>
      <c r="AL58" s="218"/>
      <c r="AM58" s="218"/>
      <c r="AN58" s="218"/>
      <c r="AO58" s="219"/>
      <c r="AP58" s="217"/>
      <c r="AQ58" s="218"/>
      <c r="AR58" s="218"/>
      <c r="AS58" s="218"/>
      <c r="AT58" s="219"/>
      <c r="AU58" s="214">
        <f t="shared" si="12"/>
        <v>0</v>
      </c>
      <c r="AV58" s="155">
        <f t="shared" si="11"/>
        <v>0</v>
      </c>
      <c r="AW58" s="216">
        <f t="shared" si="3"/>
        <v>0</v>
      </c>
      <c r="AX58" s="216">
        <f t="shared" si="18"/>
        <v>0</v>
      </c>
      <c r="AY58" s="216">
        <f t="shared" si="3"/>
        <v>0</v>
      </c>
    </row>
    <row r="59" spans="1:51" s="157" customFormat="1" x14ac:dyDescent="0.2">
      <c r="A59" s="148" t="s">
        <v>38</v>
      </c>
      <c r="B59" s="148" t="s">
        <v>135</v>
      </c>
      <c r="C59" s="149">
        <v>1039.44</v>
      </c>
      <c r="D59" s="149">
        <v>794.3</v>
      </c>
      <c r="E59" s="148" t="s">
        <v>99</v>
      </c>
      <c r="F59" s="149">
        <v>281.82</v>
      </c>
      <c r="G59" s="149">
        <f t="shared" si="5"/>
        <v>2115.56</v>
      </c>
      <c r="H59" s="157" t="s">
        <v>344</v>
      </c>
      <c r="I59" s="148" t="s">
        <v>81</v>
      </c>
      <c r="J59" s="148" t="s">
        <v>220</v>
      </c>
      <c r="K59" s="148" t="s">
        <v>184</v>
      </c>
      <c r="L59" s="150">
        <v>195228</v>
      </c>
      <c r="M59" s="151">
        <v>261</v>
      </c>
      <c r="N59" s="151">
        <v>1273.68</v>
      </c>
      <c r="O59" s="151">
        <v>973.3</v>
      </c>
      <c r="P59" s="152">
        <v>280.52999999999997</v>
      </c>
      <c r="Q59" s="150">
        <v>159324</v>
      </c>
      <c r="R59" s="151">
        <v>2570</v>
      </c>
      <c r="S59" s="151">
        <v>1039.44</v>
      </c>
      <c r="T59" s="151">
        <v>794.3</v>
      </c>
      <c r="U59" s="152">
        <v>281.82</v>
      </c>
      <c r="V59" s="150"/>
      <c r="W59" s="151"/>
      <c r="X59" s="151"/>
      <c r="Y59" s="151"/>
      <c r="Z59" s="152"/>
      <c r="AA59" s="150"/>
      <c r="AB59" s="151"/>
      <c r="AC59" s="151"/>
      <c r="AD59" s="151"/>
      <c r="AE59" s="152"/>
      <c r="AF59" s="153"/>
      <c r="AG59" s="153"/>
      <c r="AH59" s="153"/>
      <c r="AI59" s="153"/>
      <c r="AJ59" s="153"/>
      <c r="AK59" s="150"/>
      <c r="AL59" s="151"/>
      <c r="AM59" s="151"/>
      <c r="AN59" s="151"/>
      <c r="AO59" s="152"/>
      <c r="AP59" s="150"/>
      <c r="AQ59" s="151"/>
      <c r="AR59" s="151"/>
      <c r="AS59" s="151"/>
      <c r="AT59" s="152"/>
      <c r="AU59" s="154">
        <f t="shared" si="12"/>
        <v>354552</v>
      </c>
      <c r="AV59" s="155">
        <f t="shared" si="11"/>
        <v>2831</v>
      </c>
      <c r="AW59" s="156">
        <f t="shared" si="3"/>
        <v>2313.12</v>
      </c>
      <c r="AX59" s="156">
        <f t="shared" si="18"/>
        <v>973.3</v>
      </c>
      <c r="AY59" s="156">
        <f t="shared" si="3"/>
        <v>562.34999999999991</v>
      </c>
    </row>
    <row r="60" spans="1:51" s="157" customFormat="1" x14ac:dyDescent="0.2">
      <c r="A60" s="148" t="s">
        <v>39</v>
      </c>
      <c r="B60" s="148" t="s">
        <v>135</v>
      </c>
      <c r="C60" s="149">
        <v>395.28</v>
      </c>
      <c r="D60" s="149">
        <v>302.06</v>
      </c>
      <c r="E60" s="148" t="s">
        <v>99</v>
      </c>
      <c r="F60" s="149">
        <v>281.82</v>
      </c>
      <c r="G60" s="149">
        <f t="shared" si="5"/>
        <v>979.15999999999985</v>
      </c>
      <c r="H60" s="157" t="s">
        <v>344</v>
      </c>
      <c r="I60" s="148" t="s">
        <v>81</v>
      </c>
      <c r="J60" s="148" t="s">
        <v>221</v>
      </c>
      <c r="K60" s="148" t="s">
        <v>185</v>
      </c>
      <c r="L60" s="150">
        <v>48620</v>
      </c>
      <c r="M60" s="151">
        <v>65</v>
      </c>
      <c r="N60" s="151">
        <v>317.2</v>
      </c>
      <c r="O60" s="151">
        <v>242.39</v>
      </c>
      <c r="P60" s="152">
        <v>280.64999999999998</v>
      </c>
      <c r="Q60" s="150">
        <v>60588</v>
      </c>
      <c r="R60" s="151">
        <v>977</v>
      </c>
      <c r="S60" s="151">
        <v>395.28</v>
      </c>
      <c r="T60" s="151">
        <v>302.06</v>
      </c>
      <c r="U60" s="152">
        <v>281.82</v>
      </c>
      <c r="V60" s="150"/>
      <c r="W60" s="151"/>
      <c r="X60" s="151"/>
      <c r="Y60" s="151"/>
      <c r="Z60" s="152"/>
      <c r="AA60" s="150"/>
      <c r="AB60" s="151"/>
      <c r="AC60" s="151"/>
      <c r="AD60" s="151"/>
      <c r="AE60" s="152"/>
      <c r="AF60" s="153"/>
      <c r="AG60" s="153"/>
      <c r="AH60" s="153"/>
      <c r="AI60" s="153"/>
      <c r="AJ60" s="153"/>
      <c r="AK60" s="150"/>
      <c r="AL60" s="151"/>
      <c r="AM60" s="151"/>
      <c r="AN60" s="151"/>
      <c r="AO60" s="152"/>
      <c r="AP60" s="150"/>
      <c r="AQ60" s="151"/>
      <c r="AR60" s="151"/>
      <c r="AS60" s="151"/>
      <c r="AT60" s="152"/>
      <c r="AU60" s="154">
        <f t="shared" si="12"/>
        <v>109208</v>
      </c>
      <c r="AV60" s="155">
        <f t="shared" si="11"/>
        <v>1042</v>
      </c>
      <c r="AW60" s="156">
        <f t="shared" si="3"/>
        <v>712.48</v>
      </c>
      <c r="AX60" s="156">
        <f t="shared" si="18"/>
        <v>242.39</v>
      </c>
      <c r="AY60" s="156">
        <f t="shared" si="3"/>
        <v>562.47</v>
      </c>
    </row>
    <row r="61" spans="1:51" s="157" customFormat="1" x14ac:dyDescent="0.2">
      <c r="A61" s="148" t="s">
        <v>40</v>
      </c>
      <c r="B61" s="148" t="s">
        <v>135</v>
      </c>
      <c r="C61" s="149">
        <v>600.24</v>
      </c>
      <c r="D61" s="149">
        <v>458.68</v>
      </c>
      <c r="E61" s="148" t="s">
        <v>99</v>
      </c>
      <c r="F61" s="149">
        <v>281.82</v>
      </c>
      <c r="G61" s="149">
        <f t="shared" si="5"/>
        <v>1340.74</v>
      </c>
      <c r="H61" s="157" t="s">
        <v>345</v>
      </c>
      <c r="I61" s="148" t="s">
        <v>81</v>
      </c>
      <c r="J61" s="148" t="s">
        <v>257</v>
      </c>
      <c r="K61" s="148" t="s">
        <v>186</v>
      </c>
      <c r="L61" s="150">
        <v>89012</v>
      </c>
      <c r="M61" s="151">
        <v>119</v>
      </c>
      <c r="N61" s="151">
        <v>580.72</v>
      </c>
      <c r="O61" s="151">
        <v>443.76</v>
      </c>
      <c r="P61" s="152">
        <v>280.52999999999997</v>
      </c>
      <c r="Q61" s="150">
        <v>92004</v>
      </c>
      <c r="R61" s="151">
        <v>1460</v>
      </c>
      <c r="S61" s="151">
        <v>600.24</v>
      </c>
      <c r="T61" s="151">
        <v>458.68</v>
      </c>
      <c r="U61" s="152">
        <v>281.82</v>
      </c>
      <c r="V61" s="150"/>
      <c r="W61" s="151"/>
      <c r="X61" s="151"/>
      <c r="Y61" s="151"/>
      <c r="Z61" s="152"/>
      <c r="AA61" s="150"/>
      <c r="AB61" s="151"/>
      <c r="AC61" s="151"/>
      <c r="AD61" s="151"/>
      <c r="AE61" s="152"/>
      <c r="AF61" s="153"/>
      <c r="AG61" s="153"/>
      <c r="AH61" s="153"/>
      <c r="AI61" s="153"/>
      <c r="AJ61" s="153"/>
      <c r="AK61" s="150"/>
      <c r="AL61" s="151"/>
      <c r="AM61" s="151"/>
      <c r="AN61" s="151"/>
      <c r="AO61" s="152"/>
      <c r="AP61" s="150"/>
      <c r="AQ61" s="151"/>
      <c r="AR61" s="151"/>
      <c r="AS61" s="151"/>
      <c r="AT61" s="152"/>
      <c r="AU61" s="154">
        <f t="shared" si="12"/>
        <v>181016</v>
      </c>
      <c r="AV61" s="155">
        <f t="shared" si="11"/>
        <v>1579</v>
      </c>
      <c r="AW61" s="156">
        <f t="shared" si="3"/>
        <v>1180.96</v>
      </c>
      <c r="AX61" s="156">
        <f t="shared" si="18"/>
        <v>443.76</v>
      </c>
      <c r="AY61" s="156">
        <f t="shared" si="3"/>
        <v>562.34999999999991</v>
      </c>
    </row>
    <row r="62" spans="1:51" s="246" customFormat="1" x14ac:dyDescent="0.2">
      <c r="A62" s="237" t="s">
        <v>56</v>
      </c>
      <c r="B62" s="237" t="s">
        <v>135</v>
      </c>
      <c r="C62" s="238">
        <v>385.52</v>
      </c>
      <c r="D62" s="238">
        <v>294.60000000000002</v>
      </c>
      <c r="E62" s="237" t="s">
        <v>99</v>
      </c>
      <c r="F62" s="238">
        <v>281.82</v>
      </c>
      <c r="G62" s="238">
        <f t="shared" si="5"/>
        <v>961.94</v>
      </c>
      <c r="H62" s="237" t="s">
        <v>336</v>
      </c>
      <c r="I62" s="237" t="s">
        <v>84</v>
      </c>
      <c r="J62" s="237" t="s">
        <v>224</v>
      </c>
      <c r="K62" s="237" t="s">
        <v>211</v>
      </c>
      <c r="L62" s="239">
        <v>38148</v>
      </c>
      <c r="M62" s="240">
        <v>606</v>
      </c>
      <c r="N62" s="240">
        <v>248.88</v>
      </c>
      <c r="O62" s="240">
        <v>190.18</v>
      </c>
      <c r="P62" s="241">
        <v>278.89</v>
      </c>
      <c r="Q62" s="239">
        <v>59092</v>
      </c>
      <c r="R62" s="240">
        <v>969</v>
      </c>
      <c r="S62" s="240">
        <v>385.52</v>
      </c>
      <c r="T62" s="240">
        <v>294.60000000000002</v>
      </c>
      <c r="U62" s="241">
        <v>281.82</v>
      </c>
      <c r="V62" s="239"/>
      <c r="W62" s="240"/>
      <c r="X62" s="240"/>
      <c r="Y62" s="240"/>
      <c r="Z62" s="241"/>
      <c r="AA62" s="239"/>
      <c r="AB62" s="240"/>
      <c r="AC62" s="240"/>
      <c r="AD62" s="240"/>
      <c r="AE62" s="241"/>
      <c r="AF62" s="242"/>
      <c r="AG62" s="242"/>
      <c r="AH62" s="242"/>
      <c r="AI62" s="242"/>
      <c r="AJ62" s="242"/>
      <c r="AK62" s="239"/>
      <c r="AL62" s="240"/>
      <c r="AM62" s="240"/>
      <c r="AN62" s="240"/>
      <c r="AO62" s="241"/>
      <c r="AP62" s="239"/>
      <c r="AQ62" s="240"/>
      <c r="AR62" s="240"/>
      <c r="AS62" s="240"/>
      <c r="AT62" s="241"/>
      <c r="AU62" s="243">
        <f t="shared" si="12"/>
        <v>97240</v>
      </c>
      <c r="AV62" s="155">
        <f t="shared" si="11"/>
        <v>1575</v>
      </c>
      <c r="AW62" s="245">
        <f t="shared" si="3"/>
        <v>634.4</v>
      </c>
      <c r="AX62" s="245">
        <f t="shared" si="18"/>
        <v>190.18</v>
      </c>
      <c r="AY62" s="245">
        <f t="shared" si="3"/>
        <v>560.71</v>
      </c>
    </row>
    <row r="63" spans="1:51" s="157" customFormat="1" x14ac:dyDescent="0.2">
      <c r="A63" s="148" t="s">
        <v>41</v>
      </c>
      <c r="B63" s="148" t="s">
        <v>135</v>
      </c>
      <c r="C63" s="149">
        <v>217.44</v>
      </c>
      <c r="D63" s="149"/>
      <c r="E63" s="148" t="s">
        <v>101</v>
      </c>
      <c r="F63" s="149"/>
      <c r="G63" s="149">
        <f t="shared" si="5"/>
        <v>217.44</v>
      </c>
      <c r="H63" s="157" t="s">
        <v>333</v>
      </c>
      <c r="I63" s="148" t="s">
        <v>82</v>
      </c>
      <c r="J63" s="148" t="s">
        <v>240</v>
      </c>
      <c r="K63" s="148" t="s">
        <v>167</v>
      </c>
      <c r="L63" s="150">
        <v>0</v>
      </c>
      <c r="M63" s="151">
        <v>0</v>
      </c>
      <c r="N63" s="151">
        <v>217.44</v>
      </c>
      <c r="O63" s="151">
        <v>0</v>
      </c>
      <c r="P63" s="152">
        <v>0</v>
      </c>
      <c r="Q63" s="150">
        <v>0</v>
      </c>
      <c r="R63" s="151">
        <v>0</v>
      </c>
      <c r="S63" s="151">
        <v>217.44</v>
      </c>
      <c r="T63" s="151"/>
      <c r="U63" s="152"/>
      <c r="V63" s="150"/>
      <c r="W63" s="151"/>
      <c r="X63" s="151"/>
      <c r="Y63" s="151"/>
      <c r="Z63" s="152"/>
      <c r="AA63" s="150"/>
      <c r="AB63" s="151"/>
      <c r="AC63" s="151"/>
      <c r="AD63" s="151"/>
      <c r="AE63" s="152"/>
      <c r="AF63" s="153"/>
      <c r="AG63" s="153"/>
      <c r="AH63" s="153"/>
      <c r="AI63" s="153"/>
      <c r="AJ63" s="153"/>
      <c r="AK63" s="150"/>
      <c r="AL63" s="151"/>
      <c r="AM63" s="151"/>
      <c r="AN63" s="151"/>
      <c r="AO63" s="152"/>
      <c r="AP63" s="150"/>
      <c r="AQ63" s="151"/>
      <c r="AR63" s="151"/>
      <c r="AS63" s="151"/>
      <c r="AT63" s="152"/>
      <c r="AU63" s="154">
        <f t="shared" si="12"/>
        <v>0</v>
      </c>
      <c r="AV63" s="155">
        <f t="shared" si="11"/>
        <v>0</v>
      </c>
      <c r="AW63" s="156">
        <f t="shared" si="3"/>
        <v>434.88</v>
      </c>
      <c r="AX63" s="156">
        <f t="shared" si="18"/>
        <v>0</v>
      </c>
      <c r="AY63" s="156">
        <f t="shared" si="3"/>
        <v>0</v>
      </c>
    </row>
    <row r="64" spans="1:51" s="157" customFormat="1" x14ac:dyDescent="0.2">
      <c r="A64" s="148" t="s">
        <v>42</v>
      </c>
      <c r="B64" s="148" t="s">
        <v>135</v>
      </c>
      <c r="C64" s="149">
        <v>217.44</v>
      </c>
      <c r="D64" s="149"/>
      <c r="E64" s="148" t="s">
        <v>101</v>
      </c>
      <c r="F64" s="149"/>
      <c r="G64" s="149">
        <f t="shared" si="5"/>
        <v>217.44</v>
      </c>
      <c r="H64" s="157" t="s">
        <v>333</v>
      </c>
      <c r="I64" s="148" t="s">
        <v>83</v>
      </c>
      <c r="J64" s="148" t="s">
        <v>241</v>
      </c>
      <c r="K64" s="148" t="s">
        <v>168</v>
      </c>
      <c r="L64" s="150">
        <v>0</v>
      </c>
      <c r="M64" s="151" t="s">
        <v>308</v>
      </c>
      <c r="N64" s="151">
        <v>217.44</v>
      </c>
      <c r="O64" s="151"/>
      <c r="P64" s="152"/>
      <c r="Q64" s="150">
        <v>0</v>
      </c>
      <c r="R64" s="151">
        <v>0</v>
      </c>
      <c r="S64" s="151">
        <v>217.44</v>
      </c>
      <c r="T64" s="151"/>
      <c r="U64" s="152"/>
      <c r="V64" s="150"/>
      <c r="W64" s="151"/>
      <c r="X64" s="151"/>
      <c r="Y64" s="151"/>
      <c r="Z64" s="152"/>
      <c r="AA64" s="150"/>
      <c r="AB64" s="151"/>
      <c r="AC64" s="151"/>
      <c r="AD64" s="151"/>
      <c r="AE64" s="152"/>
      <c r="AF64" s="153"/>
      <c r="AG64" s="153"/>
      <c r="AH64" s="153"/>
      <c r="AI64" s="153"/>
      <c r="AJ64" s="153"/>
      <c r="AK64" s="150"/>
      <c r="AL64" s="151"/>
      <c r="AM64" s="151"/>
      <c r="AN64" s="151"/>
      <c r="AO64" s="152"/>
      <c r="AP64" s="150"/>
      <c r="AQ64" s="151"/>
      <c r="AR64" s="151"/>
      <c r="AS64" s="151"/>
      <c r="AT64" s="152"/>
      <c r="AU64" s="154">
        <f t="shared" si="12"/>
        <v>0</v>
      </c>
      <c r="AV64" s="251">
        <f>AQ64+AL64+AG64+AB64+W64+R63+M63</f>
        <v>0</v>
      </c>
      <c r="AW64" s="156">
        <f t="shared" si="3"/>
        <v>434.88</v>
      </c>
      <c r="AX64" s="156">
        <f t="shared" si="18"/>
        <v>0</v>
      </c>
      <c r="AY64" s="156">
        <f t="shared" si="3"/>
        <v>0</v>
      </c>
    </row>
    <row r="65" spans="1:51" s="157" customFormat="1" x14ac:dyDescent="0.2">
      <c r="A65" s="148" t="s">
        <v>88</v>
      </c>
      <c r="B65" s="148" t="s">
        <v>135</v>
      </c>
      <c r="C65" s="149">
        <v>420.85</v>
      </c>
      <c r="D65" s="149"/>
      <c r="E65" s="148" t="s">
        <v>101</v>
      </c>
      <c r="F65" s="149"/>
      <c r="G65" s="149">
        <f t="shared" si="5"/>
        <v>420.85</v>
      </c>
      <c r="H65" s="157" t="s">
        <v>333</v>
      </c>
      <c r="I65" s="148" t="s">
        <v>82</v>
      </c>
      <c r="J65" s="148" t="s">
        <v>242</v>
      </c>
      <c r="K65" s="148" t="s">
        <v>212</v>
      </c>
      <c r="L65" s="150"/>
      <c r="M65" s="151"/>
      <c r="N65" s="151">
        <v>420.85</v>
      </c>
      <c r="O65" s="151"/>
      <c r="P65" s="152"/>
      <c r="Q65" s="150">
        <v>0</v>
      </c>
      <c r="R65" s="151">
        <v>0</v>
      </c>
      <c r="S65" s="151">
        <v>420.85</v>
      </c>
      <c r="T65" s="151"/>
      <c r="U65" s="152"/>
      <c r="V65" s="150"/>
      <c r="W65" s="151"/>
      <c r="X65" s="151"/>
      <c r="Y65" s="151"/>
      <c r="Z65" s="152"/>
      <c r="AA65" s="150"/>
      <c r="AB65" s="151"/>
      <c r="AC65" s="151"/>
      <c r="AD65" s="151"/>
      <c r="AE65" s="152"/>
      <c r="AF65" s="153"/>
      <c r="AG65" s="153"/>
      <c r="AH65" s="153"/>
      <c r="AI65" s="153"/>
      <c r="AJ65" s="153"/>
      <c r="AK65" s="150"/>
      <c r="AL65" s="151"/>
      <c r="AM65" s="151"/>
      <c r="AN65" s="151"/>
      <c r="AO65" s="152"/>
      <c r="AP65" s="150"/>
      <c r="AQ65" s="151"/>
      <c r="AR65" s="151"/>
      <c r="AS65" s="151"/>
      <c r="AT65" s="152"/>
      <c r="AU65" s="154">
        <f t="shared" si="12"/>
        <v>0</v>
      </c>
      <c r="AV65" s="155">
        <f t="shared" si="11"/>
        <v>0</v>
      </c>
      <c r="AW65" s="156">
        <f t="shared" si="3"/>
        <v>841.7</v>
      </c>
      <c r="AX65" s="156">
        <f t="shared" si="18"/>
        <v>0</v>
      </c>
      <c r="AY65" s="156">
        <f t="shared" si="3"/>
        <v>0</v>
      </c>
    </row>
    <row r="66" spans="1:51" s="157" customFormat="1" x14ac:dyDescent="0.2">
      <c r="A66" s="148" t="s">
        <v>43</v>
      </c>
      <c r="B66" s="148" t="s">
        <v>135</v>
      </c>
      <c r="C66" s="149">
        <v>217.44</v>
      </c>
      <c r="D66" s="149"/>
      <c r="E66" s="148" t="s">
        <v>101</v>
      </c>
      <c r="F66" s="149"/>
      <c r="G66" s="149">
        <f t="shared" si="5"/>
        <v>217.44</v>
      </c>
      <c r="H66" s="157" t="s">
        <v>333</v>
      </c>
      <c r="I66" s="148" t="s">
        <v>82</v>
      </c>
      <c r="J66" s="148" t="s">
        <v>243</v>
      </c>
      <c r="K66" s="148" t="s">
        <v>213</v>
      </c>
      <c r="L66" s="150"/>
      <c r="M66" s="151"/>
      <c r="N66" s="151">
        <v>217.44</v>
      </c>
      <c r="O66" s="151"/>
      <c r="P66" s="152"/>
      <c r="Q66" s="150">
        <v>0</v>
      </c>
      <c r="R66" s="151">
        <v>0</v>
      </c>
      <c r="S66" s="151">
        <v>217.44</v>
      </c>
      <c r="T66" s="151"/>
      <c r="U66" s="152"/>
      <c r="V66" s="150"/>
      <c r="W66" s="151"/>
      <c r="X66" s="151"/>
      <c r="Y66" s="151"/>
      <c r="Z66" s="152"/>
      <c r="AA66" s="150"/>
      <c r="AB66" s="151"/>
      <c r="AC66" s="151"/>
      <c r="AD66" s="151"/>
      <c r="AE66" s="152"/>
      <c r="AF66" s="153"/>
      <c r="AG66" s="153"/>
      <c r="AH66" s="153"/>
      <c r="AI66" s="153"/>
      <c r="AJ66" s="153"/>
      <c r="AK66" s="150"/>
      <c r="AL66" s="151"/>
      <c r="AM66" s="151"/>
      <c r="AN66" s="151"/>
      <c r="AO66" s="152"/>
      <c r="AP66" s="150"/>
      <c r="AQ66" s="151"/>
      <c r="AR66" s="151"/>
      <c r="AS66" s="151"/>
      <c r="AT66" s="152"/>
      <c r="AU66" s="154">
        <f t="shared" si="12"/>
        <v>0</v>
      </c>
      <c r="AV66" s="155">
        <f t="shared" si="11"/>
        <v>0</v>
      </c>
      <c r="AW66" s="156">
        <f t="shared" si="3"/>
        <v>434.88</v>
      </c>
      <c r="AX66" s="156">
        <f t="shared" si="18"/>
        <v>0</v>
      </c>
      <c r="AY66" s="156">
        <f t="shared" si="3"/>
        <v>0</v>
      </c>
    </row>
    <row r="67" spans="1:51" s="114" customFormat="1" x14ac:dyDescent="0.2">
      <c r="A67" s="112" t="s">
        <v>44</v>
      </c>
      <c r="B67" s="112" t="s">
        <v>135</v>
      </c>
      <c r="C67" s="113">
        <v>217.44</v>
      </c>
      <c r="D67" s="113"/>
      <c r="E67" s="112" t="s">
        <v>101</v>
      </c>
      <c r="F67" s="113"/>
      <c r="G67" s="113">
        <f t="shared" si="5"/>
        <v>217.44</v>
      </c>
      <c r="H67" s="112" t="s">
        <v>333</v>
      </c>
      <c r="I67" s="112" t="s">
        <v>82</v>
      </c>
      <c r="J67" s="112" t="s">
        <v>244</v>
      </c>
      <c r="K67" s="112" t="s">
        <v>169</v>
      </c>
      <c r="L67" s="115"/>
      <c r="M67" s="116"/>
      <c r="N67" s="116">
        <v>217.44</v>
      </c>
      <c r="O67" s="116"/>
      <c r="P67" s="117"/>
      <c r="Q67" s="115"/>
      <c r="R67" s="116"/>
      <c r="S67" s="116">
        <v>217.44</v>
      </c>
      <c r="T67" s="116"/>
      <c r="U67" s="117"/>
      <c r="V67" s="115"/>
      <c r="W67" s="116"/>
      <c r="X67" s="116"/>
      <c r="Y67" s="116"/>
      <c r="Z67" s="117"/>
      <c r="AA67" s="115"/>
      <c r="AB67" s="116"/>
      <c r="AC67" s="116"/>
      <c r="AD67" s="116"/>
      <c r="AE67" s="117"/>
      <c r="AF67" s="118"/>
      <c r="AG67" s="118"/>
      <c r="AH67" s="118"/>
      <c r="AI67" s="118"/>
      <c r="AJ67" s="118"/>
      <c r="AK67" s="115"/>
      <c r="AL67" s="116"/>
      <c r="AM67" s="116"/>
      <c r="AN67" s="116"/>
      <c r="AO67" s="117"/>
      <c r="AP67" s="115"/>
      <c r="AQ67" s="116"/>
      <c r="AR67" s="116"/>
      <c r="AS67" s="116"/>
      <c r="AT67" s="117"/>
      <c r="AU67" s="119">
        <f t="shared" si="12"/>
        <v>0</v>
      </c>
      <c r="AV67" s="120">
        <f t="shared" si="11"/>
        <v>0</v>
      </c>
      <c r="AW67" s="121">
        <f t="shared" si="3"/>
        <v>434.88</v>
      </c>
      <c r="AX67" s="121">
        <f t="shared" si="18"/>
        <v>0</v>
      </c>
      <c r="AY67" s="121">
        <f t="shared" si="3"/>
        <v>0</v>
      </c>
    </row>
    <row r="68" spans="1:51" s="157" customFormat="1" x14ac:dyDescent="0.2">
      <c r="A68" s="148" t="s">
        <v>1</v>
      </c>
      <c r="B68" s="148" t="s">
        <v>135</v>
      </c>
      <c r="C68" s="149">
        <v>217.44</v>
      </c>
      <c r="D68" s="149"/>
      <c r="E68" s="148" t="s">
        <v>101</v>
      </c>
      <c r="F68" s="149"/>
      <c r="G68" s="149">
        <f t="shared" si="5"/>
        <v>217.44</v>
      </c>
      <c r="H68" s="157" t="s">
        <v>333</v>
      </c>
      <c r="I68" s="148" t="s">
        <v>70</v>
      </c>
      <c r="J68" s="148" t="s">
        <v>245</v>
      </c>
      <c r="K68" s="148" t="s">
        <v>170</v>
      </c>
      <c r="L68" s="150"/>
      <c r="M68" s="151"/>
      <c r="N68" s="151">
        <v>217.44</v>
      </c>
      <c r="O68" s="151"/>
      <c r="P68" s="152"/>
      <c r="Q68" s="150">
        <v>0</v>
      </c>
      <c r="R68" s="151">
        <v>0</v>
      </c>
      <c r="S68" s="151">
        <v>217.44</v>
      </c>
      <c r="T68" s="151"/>
      <c r="U68" s="152"/>
      <c r="V68" s="150"/>
      <c r="W68" s="151"/>
      <c r="X68" s="151"/>
      <c r="Y68" s="151"/>
      <c r="Z68" s="152"/>
      <c r="AA68" s="150"/>
      <c r="AB68" s="151"/>
      <c r="AC68" s="151"/>
      <c r="AD68" s="151"/>
      <c r="AE68" s="152"/>
      <c r="AF68" s="153"/>
      <c r="AG68" s="153"/>
      <c r="AH68" s="153"/>
      <c r="AI68" s="153"/>
      <c r="AJ68" s="153"/>
      <c r="AK68" s="150"/>
      <c r="AL68" s="151"/>
      <c r="AM68" s="151"/>
      <c r="AN68" s="151"/>
      <c r="AO68" s="152"/>
      <c r="AP68" s="150"/>
      <c r="AQ68" s="151"/>
      <c r="AR68" s="151"/>
      <c r="AS68" s="151"/>
      <c r="AT68" s="152"/>
      <c r="AU68" s="154">
        <f t="shared" si="12"/>
        <v>0</v>
      </c>
      <c r="AV68" s="155">
        <f t="shared" si="11"/>
        <v>0</v>
      </c>
      <c r="AW68" s="156">
        <f t="shared" si="3"/>
        <v>434.88</v>
      </c>
      <c r="AX68" s="156">
        <f t="shared" si="18"/>
        <v>0</v>
      </c>
      <c r="AY68" s="156">
        <f t="shared" si="3"/>
        <v>0</v>
      </c>
    </row>
    <row r="69" spans="1:51" s="157" customFormat="1" x14ac:dyDescent="0.2">
      <c r="A69" s="148" t="s">
        <v>45</v>
      </c>
      <c r="B69" s="148" t="s">
        <v>135</v>
      </c>
      <c r="C69" s="149">
        <v>292.8</v>
      </c>
      <c r="D69" s="149">
        <v>223.75</v>
      </c>
      <c r="E69" s="148" t="s">
        <v>99</v>
      </c>
      <c r="F69" s="149">
        <v>421.77</v>
      </c>
      <c r="G69" s="149">
        <f t="shared" si="5"/>
        <v>938.31999999999994</v>
      </c>
      <c r="H69" s="157" t="s">
        <v>333</v>
      </c>
      <c r="I69" s="148" t="s">
        <v>82</v>
      </c>
      <c r="J69" s="148" t="s">
        <v>246</v>
      </c>
      <c r="K69" s="148" t="s">
        <v>171</v>
      </c>
      <c r="L69" s="150">
        <v>35904</v>
      </c>
      <c r="M69" s="151">
        <v>48</v>
      </c>
      <c r="N69" s="151">
        <v>234.24</v>
      </c>
      <c r="O69" s="151">
        <v>179</v>
      </c>
      <c r="P69" s="152">
        <v>418.62</v>
      </c>
      <c r="Q69" s="150">
        <v>44880</v>
      </c>
      <c r="R69" s="151">
        <v>724</v>
      </c>
      <c r="S69" s="151">
        <v>292.8</v>
      </c>
      <c r="T69" s="151">
        <v>223.75</v>
      </c>
      <c r="U69" s="152">
        <v>421.77</v>
      </c>
      <c r="V69" s="150"/>
      <c r="W69" s="151"/>
      <c r="X69" s="151"/>
      <c r="Y69" s="151"/>
      <c r="Z69" s="152"/>
      <c r="AA69" s="150"/>
      <c r="AB69" s="151"/>
      <c r="AC69" s="151"/>
      <c r="AD69" s="151"/>
      <c r="AE69" s="152"/>
      <c r="AF69" s="153"/>
      <c r="AG69" s="153"/>
      <c r="AH69" s="153"/>
      <c r="AI69" s="153"/>
      <c r="AJ69" s="153"/>
      <c r="AK69" s="150"/>
      <c r="AL69" s="151"/>
      <c r="AM69" s="151"/>
      <c r="AN69" s="151"/>
      <c r="AO69" s="152"/>
      <c r="AP69" s="150"/>
      <c r="AQ69" s="151"/>
      <c r="AR69" s="151"/>
      <c r="AS69" s="151"/>
      <c r="AT69" s="152"/>
      <c r="AU69" s="154">
        <f t="shared" si="12"/>
        <v>80784</v>
      </c>
      <c r="AV69" s="155">
        <f t="shared" si="11"/>
        <v>772</v>
      </c>
      <c r="AW69" s="156">
        <f t="shared" si="3"/>
        <v>527.04</v>
      </c>
      <c r="AX69" s="156">
        <f t="shared" si="18"/>
        <v>179</v>
      </c>
      <c r="AY69" s="156">
        <f t="shared" si="3"/>
        <v>840.39</v>
      </c>
    </row>
    <row r="70" spans="1:51" s="246" customFormat="1" x14ac:dyDescent="0.2">
      <c r="A70" s="237" t="s">
        <v>46</v>
      </c>
      <c r="B70" s="237" t="s">
        <v>135</v>
      </c>
      <c r="C70" s="238">
        <v>141.52000000000001</v>
      </c>
      <c r="D70" s="238"/>
      <c r="E70" s="237" t="s">
        <v>101</v>
      </c>
      <c r="F70" s="238"/>
      <c r="G70" s="238">
        <f t="shared" si="5"/>
        <v>141.52000000000001</v>
      </c>
      <c r="H70" s="237" t="s">
        <v>333</v>
      </c>
      <c r="I70" s="237" t="s">
        <v>82</v>
      </c>
      <c r="J70" s="237" t="s">
        <v>295</v>
      </c>
      <c r="K70" s="237" t="s">
        <v>157</v>
      </c>
      <c r="L70" s="239">
        <v>43384</v>
      </c>
      <c r="M70" s="240">
        <v>700</v>
      </c>
      <c r="N70" s="240">
        <v>283.04000000000002</v>
      </c>
      <c r="O70" s="240"/>
      <c r="P70" s="241"/>
      <c r="Q70" s="239">
        <v>21692</v>
      </c>
      <c r="R70" s="240">
        <v>350</v>
      </c>
      <c r="S70" s="240">
        <v>141.52000000000001</v>
      </c>
      <c r="T70" s="240"/>
      <c r="U70" s="241"/>
      <c r="V70" s="239"/>
      <c r="W70" s="240"/>
      <c r="X70" s="240"/>
      <c r="Y70" s="240"/>
      <c r="Z70" s="241"/>
      <c r="AA70" s="239"/>
      <c r="AB70" s="240"/>
      <c r="AC70" s="240"/>
      <c r="AD70" s="240"/>
      <c r="AE70" s="241"/>
      <c r="AF70" s="242"/>
      <c r="AG70" s="242"/>
      <c r="AH70" s="242"/>
      <c r="AI70" s="242"/>
      <c r="AJ70" s="242"/>
      <c r="AK70" s="239"/>
      <c r="AL70" s="240"/>
      <c r="AM70" s="240"/>
      <c r="AN70" s="240"/>
      <c r="AO70" s="241"/>
      <c r="AP70" s="239"/>
      <c r="AQ70" s="240"/>
      <c r="AR70" s="240"/>
      <c r="AS70" s="240"/>
      <c r="AT70" s="241"/>
      <c r="AU70" s="243">
        <f t="shared" si="12"/>
        <v>65076</v>
      </c>
      <c r="AV70" s="244">
        <f t="shared" si="11"/>
        <v>1050</v>
      </c>
      <c r="AW70" s="245">
        <f t="shared" si="3"/>
        <v>424.56000000000006</v>
      </c>
      <c r="AX70" s="245">
        <f t="shared" si="18"/>
        <v>0</v>
      </c>
      <c r="AY70" s="245">
        <f t="shared" si="3"/>
        <v>0</v>
      </c>
    </row>
    <row r="71" spans="1:51" s="157" customFormat="1" x14ac:dyDescent="0.2">
      <c r="A71" s="148" t="s">
        <v>47</v>
      </c>
      <c r="B71" s="148" t="s">
        <v>135</v>
      </c>
      <c r="C71" s="149">
        <v>5163.04</v>
      </c>
      <c r="D71" s="149">
        <v>3945.39</v>
      </c>
      <c r="E71" s="148" t="s">
        <v>99</v>
      </c>
      <c r="F71" s="149">
        <v>421.77</v>
      </c>
      <c r="G71" s="149">
        <f t="shared" si="5"/>
        <v>9530.2000000000007</v>
      </c>
      <c r="H71" s="157" t="s">
        <v>342</v>
      </c>
      <c r="I71" s="148" t="s">
        <v>82</v>
      </c>
      <c r="J71" s="148" t="s">
        <v>247</v>
      </c>
      <c r="K71" s="148" t="s">
        <v>172</v>
      </c>
      <c r="L71" s="150">
        <v>779416</v>
      </c>
      <c r="M71" s="151">
        <v>1042</v>
      </c>
      <c r="N71" s="151">
        <v>5084.96</v>
      </c>
      <c r="O71" s="151">
        <v>3885.72</v>
      </c>
      <c r="P71" s="152">
        <v>418.62</v>
      </c>
      <c r="Q71" s="150">
        <v>791384</v>
      </c>
      <c r="R71" s="151">
        <v>12365</v>
      </c>
      <c r="S71" s="151">
        <v>5163.04</v>
      </c>
      <c r="T71" s="151">
        <v>3945.39</v>
      </c>
      <c r="U71" s="152">
        <v>421.77</v>
      </c>
      <c r="V71" s="150"/>
      <c r="W71" s="151"/>
      <c r="X71" s="151"/>
      <c r="Y71" s="151"/>
      <c r="Z71" s="152"/>
      <c r="AA71" s="150"/>
      <c r="AB71" s="151"/>
      <c r="AC71" s="151"/>
      <c r="AD71" s="151"/>
      <c r="AE71" s="152"/>
      <c r="AF71" s="153"/>
      <c r="AG71" s="153"/>
      <c r="AH71" s="153"/>
      <c r="AI71" s="153"/>
      <c r="AJ71" s="153"/>
      <c r="AK71" s="150"/>
      <c r="AL71" s="151"/>
      <c r="AM71" s="151"/>
      <c r="AN71" s="151"/>
      <c r="AO71" s="152"/>
      <c r="AP71" s="150"/>
      <c r="AQ71" s="151"/>
      <c r="AR71" s="151"/>
      <c r="AS71" s="151"/>
      <c r="AT71" s="152"/>
      <c r="AU71" s="154">
        <f t="shared" si="12"/>
        <v>1570800</v>
      </c>
      <c r="AV71" s="155">
        <f t="shared" si="11"/>
        <v>13407</v>
      </c>
      <c r="AW71" s="156">
        <f t="shared" ref="AW71:AW88" si="19">N71+S71+X71+AC71+AH71+AM71+AR71</f>
        <v>10248</v>
      </c>
      <c r="AX71" s="156">
        <f t="shared" si="18"/>
        <v>3885.72</v>
      </c>
      <c r="AY71" s="156">
        <f t="shared" ref="AY71:AY85" si="20">P71+U71+Z71+AE71+AJ71+AO71+AT71</f>
        <v>840.39</v>
      </c>
    </row>
    <row r="72" spans="1:51" s="157" customFormat="1" x14ac:dyDescent="0.2">
      <c r="A72" s="148" t="s">
        <v>48</v>
      </c>
      <c r="B72" s="148" t="s">
        <v>135</v>
      </c>
      <c r="C72" s="149">
        <v>278.16000000000003</v>
      </c>
      <c r="D72" s="149">
        <v>212.56</v>
      </c>
      <c r="E72" s="148" t="s">
        <v>99</v>
      </c>
      <c r="F72" s="149">
        <v>281.82</v>
      </c>
      <c r="G72" s="149">
        <f t="shared" si="5"/>
        <v>772.54</v>
      </c>
      <c r="H72" s="157" t="s">
        <v>343</v>
      </c>
      <c r="I72" s="148" t="s">
        <v>82</v>
      </c>
      <c r="J72" s="148" t="s">
        <v>248</v>
      </c>
      <c r="K72" s="148" t="s">
        <v>173</v>
      </c>
      <c r="L72" s="150">
        <v>33660</v>
      </c>
      <c r="M72" s="151">
        <v>45</v>
      </c>
      <c r="N72" s="151">
        <v>219.6</v>
      </c>
      <c r="O72" s="151">
        <v>167.81</v>
      </c>
      <c r="P72" s="152">
        <v>279.70999999999998</v>
      </c>
      <c r="Q72" s="150">
        <v>42636</v>
      </c>
      <c r="R72" s="151">
        <v>656</v>
      </c>
      <c r="S72" s="151">
        <v>278.16000000000003</v>
      </c>
      <c r="T72" s="151">
        <v>212.56</v>
      </c>
      <c r="U72" s="152">
        <v>281.82</v>
      </c>
      <c r="V72" s="150"/>
      <c r="W72" s="151"/>
      <c r="X72" s="151"/>
      <c r="Y72" s="151"/>
      <c r="Z72" s="152"/>
      <c r="AA72" s="150"/>
      <c r="AB72" s="151"/>
      <c r="AC72" s="151"/>
      <c r="AD72" s="151"/>
      <c r="AE72" s="152"/>
      <c r="AF72" s="153"/>
      <c r="AG72" s="153"/>
      <c r="AH72" s="153"/>
      <c r="AI72" s="153"/>
      <c r="AJ72" s="153"/>
      <c r="AK72" s="150"/>
      <c r="AL72" s="151"/>
      <c r="AM72" s="151"/>
      <c r="AN72" s="151"/>
      <c r="AO72" s="152"/>
      <c r="AP72" s="150"/>
      <c r="AQ72" s="151"/>
      <c r="AR72" s="151"/>
      <c r="AS72" s="151"/>
      <c r="AT72" s="152"/>
      <c r="AU72" s="154">
        <f t="shared" si="12"/>
        <v>76296</v>
      </c>
      <c r="AV72" s="155">
        <f t="shared" si="11"/>
        <v>701</v>
      </c>
      <c r="AW72" s="156">
        <f t="shared" si="19"/>
        <v>497.76</v>
      </c>
      <c r="AX72" s="156">
        <f t="shared" si="18"/>
        <v>167.81</v>
      </c>
      <c r="AY72" s="156">
        <f t="shared" si="20"/>
        <v>561.53</v>
      </c>
    </row>
    <row r="73" spans="1:51" s="157" customFormat="1" x14ac:dyDescent="0.2">
      <c r="A73" s="148" t="s">
        <v>49</v>
      </c>
      <c r="B73" s="148" t="s">
        <v>135</v>
      </c>
      <c r="C73" s="149">
        <v>58.56</v>
      </c>
      <c r="D73" s="149">
        <v>44.75</v>
      </c>
      <c r="E73" s="148" t="s">
        <v>99</v>
      </c>
      <c r="F73" s="149">
        <v>421.77</v>
      </c>
      <c r="G73" s="149">
        <f t="shared" si="5"/>
        <v>525.07999999999993</v>
      </c>
      <c r="H73" s="157" t="s">
        <v>342</v>
      </c>
      <c r="I73" s="148" t="s">
        <v>82</v>
      </c>
      <c r="J73" s="148" t="s">
        <v>249</v>
      </c>
      <c r="K73" s="148" t="s">
        <v>174</v>
      </c>
      <c r="L73" s="150">
        <v>98736</v>
      </c>
      <c r="M73" s="151">
        <v>132</v>
      </c>
      <c r="N73" s="151">
        <v>644.16</v>
      </c>
      <c r="O73" s="151">
        <v>492.24</v>
      </c>
      <c r="P73" s="152">
        <v>418.62</v>
      </c>
      <c r="Q73" s="150">
        <v>8976</v>
      </c>
      <c r="R73" s="151">
        <v>140</v>
      </c>
      <c r="S73" s="151">
        <v>58.56</v>
      </c>
      <c r="T73" s="151">
        <v>44.75</v>
      </c>
      <c r="U73" s="152">
        <v>421.77</v>
      </c>
      <c r="V73" s="150"/>
      <c r="W73" s="151"/>
      <c r="X73" s="151"/>
      <c r="Y73" s="151"/>
      <c r="Z73" s="152"/>
      <c r="AA73" s="150"/>
      <c r="AB73" s="151"/>
      <c r="AC73" s="151"/>
      <c r="AD73" s="151"/>
      <c r="AE73" s="152"/>
      <c r="AF73" s="153"/>
      <c r="AG73" s="153"/>
      <c r="AH73" s="153"/>
      <c r="AI73" s="153"/>
      <c r="AJ73" s="153"/>
      <c r="AK73" s="150"/>
      <c r="AL73" s="151"/>
      <c r="AM73" s="151"/>
      <c r="AN73" s="151"/>
      <c r="AO73" s="152"/>
      <c r="AP73" s="150"/>
      <c r="AQ73" s="151"/>
      <c r="AR73" s="151"/>
      <c r="AS73" s="151"/>
      <c r="AT73" s="152"/>
      <c r="AU73" s="154">
        <f t="shared" si="12"/>
        <v>107712</v>
      </c>
      <c r="AV73" s="155">
        <f t="shared" si="11"/>
        <v>272</v>
      </c>
      <c r="AW73" s="156">
        <f t="shared" si="19"/>
        <v>702.72</v>
      </c>
      <c r="AX73" s="156">
        <f t="shared" si="18"/>
        <v>492.24</v>
      </c>
      <c r="AY73" s="156">
        <f t="shared" si="20"/>
        <v>840.39</v>
      </c>
    </row>
    <row r="74" spans="1:51" s="157" customFormat="1" x14ac:dyDescent="0.2">
      <c r="A74" s="148" t="s">
        <v>50</v>
      </c>
      <c r="B74" s="148" t="s">
        <v>135</v>
      </c>
      <c r="C74" s="149">
        <v>4.88</v>
      </c>
      <c r="D74" s="149">
        <v>3.73</v>
      </c>
      <c r="E74" s="148" t="s">
        <v>99</v>
      </c>
      <c r="F74" s="149">
        <v>281.82</v>
      </c>
      <c r="G74" s="149">
        <f t="shared" si="5"/>
        <v>290.43</v>
      </c>
      <c r="H74" s="249" t="s">
        <v>334</v>
      </c>
      <c r="I74" s="148" t="s">
        <v>82</v>
      </c>
      <c r="J74" s="148" t="s">
        <v>250</v>
      </c>
      <c r="K74" s="148" t="s">
        <v>175</v>
      </c>
      <c r="L74" s="150">
        <v>0</v>
      </c>
      <c r="M74" s="151">
        <v>0</v>
      </c>
      <c r="N74" s="151">
        <v>0</v>
      </c>
      <c r="O74" s="151">
        <v>0</v>
      </c>
      <c r="P74" s="152">
        <v>279.70999999999998</v>
      </c>
      <c r="Q74" s="150">
        <v>748</v>
      </c>
      <c r="R74" s="151">
        <v>12</v>
      </c>
      <c r="S74" s="151">
        <v>4.88</v>
      </c>
      <c r="T74" s="151">
        <v>3.73</v>
      </c>
      <c r="U74" s="152">
        <v>281.82</v>
      </c>
      <c r="V74" s="150"/>
      <c r="W74" s="151"/>
      <c r="X74" s="151"/>
      <c r="Y74" s="151"/>
      <c r="Z74" s="152"/>
      <c r="AA74" s="150"/>
      <c r="AB74" s="151"/>
      <c r="AC74" s="151"/>
      <c r="AD74" s="151"/>
      <c r="AE74" s="152"/>
      <c r="AF74" s="153"/>
      <c r="AG74" s="153"/>
      <c r="AH74" s="153"/>
      <c r="AI74" s="153"/>
      <c r="AJ74" s="153"/>
      <c r="AK74" s="150"/>
      <c r="AL74" s="151"/>
      <c r="AM74" s="151"/>
      <c r="AN74" s="151"/>
      <c r="AO74" s="152"/>
      <c r="AP74" s="150"/>
      <c r="AQ74" s="151"/>
      <c r="AR74" s="151"/>
      <c r="AS74" s="151"/>
      <c r="AT74" s="152"/>
      <c r="AU74" s="154">
        <f t="shared" si="12"/>
        <v>748</v>
      </c>
      <c r="AV74" s="155">
        <f t="shared" si="11"/>
        <v>12</v>
      </c>
      <c r="AW74" s="156">
        <f t="shared" si="19"/>
        <v>4.88</v>
      </c>
      <c r="AX74" s="156">
        <f t="shared" si="18"/>
        <v>0</v>
      </c>
      <c r="AY74" s="156">
        <f>P74+U74+Z74+AE74+AJ74+AO74+AT74</f>
        <v>561.53</v>
      </c>
    </row>
    <row r="75" spans="1:51" s="262" customFormat="1" x14ac:dyDescent="0.2">
      <c r="A75" s="253" t="s">
        <v>51</v>
      </c>
      <c r="B75" s="253" t="s">
        <v>135</v>
      </c>
      <c r="C75" s="254">
        <v>263.52</v>
      </c>
      <c r="D75" s="254">
        <v>201.37</v>
      </c>
      <c r="E75" s="253" t="s">
        <v>99</v>
      </c>
      <c r="F75" s="254">
        <v>421.77</v>
      </c>
      <c r="G75" s="254">
        <f t="shared" si="5"/>
        <v>886.66</v>
      </c>
      <c r="H75" s="253" t="s">
        <v>333</v>
      </c>
      <c r="I75" s="253" t="s">
        <v>82</v>
      </c>
      <c r="J75" s="253" t="s">
        <v>239</v>
      </c>
      <c r="K75" s="253" t="s">
        <v>176</v>
      </c>
      <c r="L75" s="255">
        <v>51612</v>
      </c>
      <c r="M75" s="256">
        <v>69</v>
      </c>
      <c r="N75" s="256">
        <v>336.72</v>
      </c>
      <c r="O75" s="256">
        <v>257.31</v>
      </c>
      <c r="P75" s="257">
        <v>418.62</v>
      </c>
      <c r="Q75" s="255">
        <v>40392</v>
      </c>
      <c r="R75" s="256">
        <v>641</v>
      </c>
      <c r="S75" s="256">
        <v>263.52</v>
      </c>
      <c r="T75" s="256">
        <v>201.37</v>
      </c>
      <c r="U75" s="257">
        <v>421.77</v>
      </c>
      <c r="V75" s="255"/>
      <c r="W75" s="256"/>
      <c r="X75" s="256"/>
      <c r="Y75" s="256"/>
      <c r="Z75" s="257"/>
      <c r="AA75" s="255"/>
      <c r="AB75" s="256"/>
      <c r="AC75" s="256"/>
      <c r="AD75" s="256"/>
      <c r="AE75" s="257"/>
      <c r="AF75" s="258"/>
      <c r="AG75" s="258"/>
      <c r="AH75" s="258"/>
      <c r="AI75" s="258"/>
      <c r="AJ75" s="258"/>
      <c r="AK75" s="255"/>
      <c r="AL75" s="256"/>
      <c r="AM75" s="256"/>
      <c r="AN75" s="256"/>
      <c r="AO75" s="257"/>
      <c r="AP75" s="255"/>
      <c r="AQ75" s="256"/>
      <c r="AR75" s="256"/>
      <c r="AS75" s="256"/>
      <c r="AT75" s="257"/>
      <c r="AU75" s="263">
        <f t="shared" si="12"/>
        <v>92004</v>
      </c>
      <c r="AV75" s="264">
        <f t="shared" si="11"/>
        <v>710</v>
      </c>
      <c r="AW75" s="261">
        <f t="shared" si="19"/>
        <v>600.24</v>
      </c>
      <c r="AX75" s="261">
        <f t="shared" si="18"/>
        <v>257.31</v>
      </c>
      <c r="AY75" s="261">
        <f t="shared" si="20"/>
        <v>840.39</v>
      </c>
    </row>
    <row r="76" spans="1:51" s="157" customFormat="1" x14ac:dyDescent="0.2">
      <c r="A76" s="148" t="s">
        <v>52</v>
      </c>
      <c r="B76" s="148" t="s">
        <v>135</v>
      </c>
      <c r="C76" s="149">
        <v>5021.5200000000004</v>
      </c>
      <c r="D76" s="149">
        <v>3837.24</v>
      </c>
      <c r="E76" s="148" t="s">
        <v>99</v>
      </c>
      <c r="F76" s="149">
        <v>563.67999999999995</v>
      </c>
      <c r="G76" s="149">
        <f t="shared" si="5"/>
        <v>9422.44</v>
      </c>
      <c r="H76" s="157" t="s">
        <v>342</v>
      </c>
      <c r="I76" s="148" t="s">
        <v>103</v>
      </c>
      <c r="J76" s="148" t="s">
        <v>251</v>
      </c>
      <c r="K76" s="148" t="s">
        <v>177</v>
      </c>
      <c r="L76" s="150">
        <v>433092</v>
      </c>
      <c r="M76" s="151">
        <v>579</v>
      </c>
      <c r="N76" s="151">
        <v>2825.52</v>
      </c>
      <c r="O76" s="151">
        <v>2159.15</v>
      </c>
      <c r="P76" s="152">
        <v>559.47</v>
      </c>
      <c r="Q76" s="150">
        <v>769692</v>
      </c>
      <c r="R76" s="151">
        <v>12026</v>
      </c>
      <c r="S76" s="151">
        <v>5021.5200000000004</v>
      </c>
      <c r="T76" s="151">
        <v>3837.24</v>
      </c>
      <c r="U76" s="152">
        <v>563.67999999999995</v>
      </c>
      <c r="V76" s="150"/>
      <c r="W76" s="151"/>
      <c r="X76" s="151"/>
      <c r="Y76" s="151"/>
      <c r="Z76" s="152"/>
      <c r="AA76" s="150"/>
      <c r="AB76" s="151"/>
      <c r="AC76" s="151"/>
      <c r="AD76" s="151"/>
      <c r="AE76" s="152"/>
      <c r="AF76" s="153"/>
      <c r="AG76" s="153"/>
      <c r="AH76" s="153"/>
      <c r="AI76" s="153"/>
      <c r="AJ76" s="153"/>
      <c r="AK76" s="150"/>
      <c r="AL76" s="151"/>
      <c r="AM76" s="151"/>
      <c r="AN76" s="151"/>
      <c r="AO76" s="152"/>
      <c r="AP76" s="150"/>
      <c r="AQ76" s="151"/>
      <c r="AR76" s="151"/>
      <c r="AS76" s="151"/>
      <c r="AT76" s="152"/>
      <c r="AU76" s="154">
        <f t="shared" si="12"/>
        <v>1202784</v>
      </c>
      <c r="AV76" s="155">
        <f t="shared" si="11"/>
        <v>12605</v>
      </c>
      <c r="AW76" s="156">
        <f t="shared" si="19"/>
        <v>7847.0400000000009</v>
      </c>
      <c r="AX76" s="156">
        <f t="shared" si="18"/>
        <v>2159.15</v>
      </c>
      <c r="AY76" s="156">
        <f t="shared" si="20"/>
        <v>1123.1500000000001</v>
      </c>
    </row>
    <row r="77" spans="1:51" s="4" customFormat="1" x14ac:dyDescent="0.2">
      <c r="A77" s="34" t="s">
        <v>114</v>
      </c>
      <c r="B77" s="34" t="s">
        <v>135</v>
      </c>
      <c r="C77" s="211"/>
      <c r="D77" s="211"/>
      <c r="E77" s="34" t="s">
        <v>99</v>
      </c>
      <c r="F77" s="211"/>
      <c r="G77" s="211">
        <f t="shared" si="5"/>
        <v>0</v>
      </c>
      <c r="H77" s="34"/>
      <c r="I77" s="34" t="s">
        <v>105</v>
      </c>
      <c r="J77" s="34"/>
      <c r="K77" s="34"/>
      <c r="L77" s="217"/>
      <c r="M77" s="218"/>
      <c r="N77" s="218"/>
      <c r="O77" s="218"/>
      <c r="P77" s="219"/>
      <c r="Q77" s="217"/>
      <c r="R77" s="218"/>
      <c r="S77" s="218"/>
      <c r="T77" s="218"/>
      <c r="U77" s="219"/>
      <c r="V77" s="217"/>
      <c r="W77" s="218"/>
      <c r="X77" s="218"/>
      <c r="Y77" s="218"/>
      <c r="Z77" s="219"/>
      <c r="AA77" s="217"/>
      <c r="AB77" s="218"/>
      <c r="AC77" s="218"/>
      <c r="AD77" s="218"/>
      <c r="AE77" s="219"/>
      <c r="AF77" s="213"/>
      <c r="AG77" s="213"/>
      <c r="AH77" s="213"/>
      <c r="AI77" s="213"/>
      <c r="AJ77" s="213"/>
      <c r="AK77" s="217"/>
      <c r="AL77" s="218"/>
      <c r="AM77" s="218"/>
      <c r="AN77" s="218"/>
      <c r="AO77" s="219"/>
      <c r="AP77" s="217"/>
      <c r="AQ77" s="218"/>
      <c r="AR77" s="218"/>
      <c r="AS77" s="218"/>
      <c r="AT77" s="219"/>
      <c r="AU77" s="214">
        <f t="shared" si="12"/>
        <v>0</v>
      </c>
      <c r="AV77" s="215">
        <f t="shared" si="11"/>
        <v>0</v>
      </c>
      <c r="AW77" s="216">
        <f t="shared" si="19"/>
        <v>0</v>
      </c>
      <c r="AX77" s="216">
        <f t="shared" si="18"/>
        <v>0</v>
      </c>
      <c r="AY77" s="216">
        <f t="shared" si="20"/>
        <v>0</v>
      </c>
    </row>
    <row r="78" spans="1:51" s="4" customFormat="1" x14ac:dyDescent="0.2">
      <c r="A78" s="34" t="s">
        <v>113</v>
      </c>
      <c r="B78" s="34" t="s">
        <v>135</v>
      </c>
      <c r="C78" s="211"/>
      <c r="D78" s="211"/>
      <c r="E78" s="34"/>
      <c r="F78" s="211"/>
      <c r="G78" s="211">
        <f t="shared" si="5"/>
        <v>0</v>
      </c>
      <c r="H78" s="34"/>
      <c r="I78" s="34" t="s">
        <v>106</v>
      </c>
      <c r="J78" s="34"/>
      <c r="K78" s="34" t="s">
        <v>153</v>
      </c>
      <c r="L78" s="217"/>
      <c r="M78" s="218"/>
      <c r="N78" s="218"/>
      <c r="O78" s="218"/>
      <c r="P78" s="219"/>
      <c r="Q78" s="217"/>
      <c r="R78" s="218"/>
      <c r="S78" s="218"/>
      <c r="T78" s="218"/>
      <c r="U78" s="219"/>
      <c r="V78" s="217"/>
      <c r="W78" s="218"/>
      <c r="X78" s="218"/>
      <c r="Y78" s="218"/>
      <c r="Z78" s="219"/>
      <c r="AA78" s="217"/>
      <c r="AB78" s="218"/>
      <c r="AC78" s="218"/>
      <c r="AD78" s="218"/>
      <c r="AE78" s="219"/>
      <c r="AF78" s="213"/>
      <c r="AG78" s="213"/>
      <c r="AH78" s="213"/>
      <c r="AI78" s="213"/>
      <c r="AJ78" s="213"/>
      <c r="AK78" s="217"/>
      <c r="AL78" s="218"/>
      <c r="AM78" s="218"/>
      <c r="AN78" s="218"/>
      <c r="AO78" s="219"/>
      <c r="AP78" s="217"/>
      <c r="AQ78" s="218"/>
      <c r="AR78" s="218"/>
      <c r="AS78" s="218"/>
      <c r="AT78" s="219"/>
      <c r="AU78" s="214">
        <f t="shared" si="12"/>
        <v>0</v>
      </c>
      <c r="AV78" s="215">
        <f t="shared" si="11"/>
        <v>0</v>
      </c>
      <c r="AW78" s="216">
        <f t="shared" si="19"/>
        <v>0</v>
      </c>
      <c r="AX78" s="216">
        <f t="shared" si="18"/>
        <v>0</v>
      </c>
      <c r="AY78" s="216">
        <f t="shared" si="20"/>
        <v>0</v>
      </c>
    </row>
    <row r="79" spans="1:51" s="4" customFormat="1" x14ac:dyDescent="0.2">
      <c r="A79" s="34" t="s">
        <v>108</v>
      </c>
      <c r="B79" s="34" t="s">
        <v>135</v>
      </c>
      <c r="C79" s="211"/>
      <c r="D79" s="211"/>
      <c r="E79" s="34"/>
      <c r="F79" s="211"/>
      <c r="G79" s="211">
        <f t="shared" si="5"/>
        <v>0</v>
      </c>
      <c r="H79" s="34"/>
      <c r="I79" s="34" t="s">
        <v>109</v>
      </c>
      <c r="J79" s="34"/>
      <c r="K79" s="34"/>
      <c r="L79" s="217"/>
      <c r="M79" s="218"/>
      <c r="N79" s="218"/>
      <c r="O79" s="218"/>
      <c r="P79" s="219"/>
      <c r="Q79" s="217"/>
      <c r="R79" s="218"/>
      <c r="S79" s="218"/>
      <c r="T79" s="218"/>
      <c r="U79" s="219"/>
      <c r="V79" s="217"/>
      <c r="W79" s="218"/>
      <c r="X79" s="218"/>
      <c r="Y79" s="218"/>
      <c r="Z79" s="219"/>
      <c r="AA79" s="217"/>
      <c r="AB79" s="218"/>
      <c r="AC79" s="218"/>
      <c r="AD79" s="218"/>
      <c r="AE79" s="219"/>
      <c r="AF79" s="213"/>
      <c r="AG79" s="213"/>
      <c r="AH79" s="213"/>
      <c r="AI79" s="213"/>
      <c r="AJ79" s="213"/>
      <c r="AK79" s="217"/>
      <c r="AL79" s="218"/>
      <c r="AM79" s="218"/>
      <c r="AN79" s="218"/>
      <c r="AO79" s="219"/>
      <c r="AP79" s="217"/>
      <c r="AQ79" s="218"/>
      <c r="AR79" s="218"/>
      <c r="AS79" s="218"/>
      <c r="AT79" s="219"/>
      <c r="AU79" s="214">
        <f t="shared" si="12"/>
        <v>0</v>
      </c>
      <c r="AV79" s="215">
        <f t="shared" si="11"/>
        <v>0</v>
      </c>
      <c r="AW79" s="216">
        <f t="shared" si="19"/>
        <v>0</v>
      </c>
      <c r="AX79" s="216">
        <f t="shared" si="18"/>
        <v>0</v>
      </c>
      <c r="AY79" s="216">
        <f t="shared" si="20"/>
        <v>0</v>
      </c>
    </row>
    <row r="80" spans="1:51" s="157" customFormat="1" x14ac:dyDescent="0.2">
      <c r="A80" s="148" t="s">
        <v>53</v>
      </c>
      <c r="B80" s="148" t="s">
        <v>135</v>
      </c>
      <c r="C80" s="149">
        <v>448.96</v>
      </c>
      <c r="D80" s="149">
        <v>343.08</v>
      </c>
      <c r="E80" s="148" t="s">
        <v>62</v>
      </c>
      <c r="F80" s="149">
        <v>421.77</v>
      </c>
      <c r="G80" s="149">
        <f t="shared" si="5"/>
        <v>1213.81</v>
      </c>
      <c r="H80" s="157" t="s">
        <v>342</v>
      </c>
      <c r="I80" s="148" t="s">
        <v>82</v>
      </c>
      <c r="J80" s="148" t="s">
        <v>252</v>
      </c>
      <c r="K80" s="148" t="s">
        <v>178</v>
      </c>
      <c r="L80" s="150">
        <v>74052</v>
      </c>
      <c r="M80" s="151">
        <v>99</v>
      </c>
      <c r="N80" s="151">
        <v>483.12</v>
      </c>
      <c r="O80" s="151">
        <v>369.18</v>
      </c>
      <c r="P80" s="152">
        <v>418.62</v>
      </c>
      <c r="Q80" s="150">
        <v>68816</v>
      </c>
      <c r="R80" s="151">
        <v>1075</v>
      </c>
      <c r="S80" s="151">
        <v>448.96</v>
      </c>
      <c r="T80" s="151">
        <v>343.08</v>
      </c>
      <c r="U80" s="152">
        <v>421.77</v>
      </c>
      <c r="V80" s="150"/>
      <c r="W80" s="151"/>
      <c r="X80" s="151"/>
      <c r="Y80" s="151"/>
      <c r="Z80" s="152"/>
      <c r="AA80" s="150"/>
      <c r="AB80" s="151"/>
      <c r="AC80" s="151"/>
      <c r="AD80" s="151"/>
      <c r="AE80" s="152"/>
      <c r="AF80" s="153"/>
      <c r="AG80" s="153"/>
      <c r="AH80" s="153"/>
      <c r="AI80" s="153"/>
      <c r="AJ80" s="153"/>
      <c r="AK80" s="150"/>
      <c r="AL80" s="151"/>
      <c r="AM80" s="151"/>
      <c r="AN80" s="151"/>
      <c r="AO80" s="152"/>
      <c r="AP80" s="150"/>
      <c r="AQ80" s="151"/>
      <c r="AR80" s="151"/>
      <c r="AS80" s="151"/>
      <c r="AT80" s="152"/>
      <c r="AU80" s="154">
        <f t="shared" si="12"/>
        <v>142868</v>
      </c>
      <c r="AV80" s="155">
        <f t="shared" si="11"/>
        <v>1174</v>
      </c>
      <c r="AW80" s="156">
        <f t="shared" si="19"/>
        <v>932.07999999999993</v>
      </c>
      <c r="AX80" s="156">
        <f t="shared" si="18"/>
        <v>369.18</v>
      </c>
      <c r="AY80" s="156">
        <f t="shared" si="20"/>
        <v>840.39</v>
      </c>
    </row>
    <row r="81" spans="1:51" s="4" customFormat="1" x14ac:dyDescent="0.2">
      <c r="A81" s="34" t="s">
        <v>54</v>
      </c>
      <c r="B81" s="34" t="s">
        <v>135</v>
      </c>
      <c r="C81" s="211"/>
      <c r="D81" s="211"/>
      <c r="E81" s="34" t="s">
        <v>91</v>
      </c>
      <c r="F81" s="211"/>
      <c r="G81" s="211">
        <f t="shared" si="5"/>
        <v>0</v>
      </c>
      <c r="H81" s="34"/>
      <c r="I81" s="34" t="s">
        <v>82</v>
      </c>
      <c r="J81" s="34"/>
      <c r="K81" s="34"/>
      <c r="L81" s="217"/>
      <c r="M81" s="218"/>
      <c r="N81" s="218"/>
      <c r="O81" s="218"/>
      <c r="P81" s="219"/>
      <c r="Q81" s="217"/>
      <c r="R81" s="218"/>
      <c r="S81" s="218"/>
      <c r="T81" s="218"/>
      <c r="U81" s="219"/>
      <c r="V81" s="217"/>
      <c r="W81" s="218"/>
      <c r="X81" s="218"/>
      <c r="Y81" s="218"/>
      <c r="Z81" s="219"/>
      <c r="AA81" s="217"/>
      <c r="AB81" s="218"/>
      <c r="AC81" s="218"/>
      <c r="AD81" s="218"/>
      <c r="AE81" s="219"/>
      <c r="AF81" s="213"/>
      <c r="AG81" s="213"/>
      <c r="AH81" s="213"/>
      <c r="AI81" s="213"/>
      <c r="AJ81" s="213"/>
      <c r="AK81" s="217"/>
      <c r="AL81" s="218"/>
      <c r="AM81" s="218"/>
      <c r="AN81" s="218"/>
      <c r="AO81" s="219"/>
      <c r="AP81" s="217"/>
      <c r="AQ81" s="218"/>
      <c r="AR81" s="218"/>
      <c r="AS81" s="218"/>
      <c r="AT81" s="219"/>
      <c r="AU81" s="214">
        <f t="shared" si="12"/>
        <v>0</v>
      </c>
      <c r="AV81" s="215">
        <f t="shared" si="11"/>
        <v>0</v>
      </c>
      <c r="AW81" s="216">
        <f t="shared" si="19"/>
        <v>0</v>
      </c>
      <c r="AX81" s="216">
        <f t="shared" si="18"/>
        <v>0</v>
      </c>
      <c r="AY81" s="216">
        <f t="shared" si="20"/>
        <v>0</v>
      </c>
    </row>
    <row r="82" spans="1:51" s="224" customFormat="1" x14ac:dyDescent="0.2">
      <c r="A82" s="191" t="s">
        <v>127</v>
      </c>
      <c r="B82" s="191" t="s">
        <v>331</v>
      </c>
      <c r="C82" s="192">
        <v>708.58</v>
      </c>
      <c r="D82" s="192">
        <v>541.46</v>
      </c>
      <c r="E82" s="191" t="s">
        <v>149</v>
      </c>
      <c r="F82" s="192">
        <v>143.80000000000001</v>
      </c>
      <c r="G82" s="192">
        <f t="shared" si="5"/>
        <v>1393.84</v>
      </c>
      <c r="H82" s="191" t="s">
        <v>324</v>
      </c>
      <c r="I82" s="191" t="s">
        <v>84</v>
      </c>
      <c r="J82" s="191" t="s">
        <v>274</v>
      </c>
      <c r="K82" s="191" t="s">
        <v>145</v>
      </c>
      <c r="L82" s="193">
        <v>52360</v>
      </c>
      <c r="M82" s="194">
        <v>858</v>
      </c>
      <c r="N82" s="194">
        <v>375.76</v>
      </c>
      <c r="O82" s="194">
        <v>287.14</v>
      </c>
      <c r="P82" s="195">
        <v>141.12</v>
      </c>
      <c r="Q82" s="193">
        <v>98736</v>
      </c>
      <c r="R82" s="194">
        <v>1593</v>
      </c>
      <c r="S82" s="194">
        <v>708.58</v>
      </c>
      <c r="T82" s="194">
        <v>541.46</v>
      </c>
      <c r="U82" s="195">
        <v>143.80000000000001</v>
      </c>
      <c r="V82" s="193"/>
      <c r="W82" s="194"/>
      <c r="X82" s="194"/>
      <c r="Y82" s="194"/>
      <c r="Z82" s="195"/>
      <c r="AA82" s="193"/>
      <c r="AB82" s="194"/>
      <c r="AC82" s="194"/>
      <c r="AD82" s="194"/>
      <c r="AE82" s="195"/>
      <c r="AF82" s="196"/>
      <c r="AG82" s="196"/>
      <c r="AH82" s="196"/>
      <c r="AI82" s="196"/>
      <c r="AJ82" s="196"/>
      <c r="AK82" s="193"/>
      <c r="AL82" s="194"/>
      <c r="AM82" s="194"/>
      <c r="AN82" s="194"/>
      <c r="AO82" s="195"/>
      <c r="AP82" s="193"/>
      <c r="AQ82" s="194"/>
      <c r="AR82" s="194"/>
      <c r="AS82" s="194"/>
      <c r="AT82" s="195"/>
      <c r="AU82" s="197">
        <f t="shared" si="12"/>
        <v>151096</v>
      </c>
      <c r="AV82" s="198">
        <f t="shared" si="11"/>
        <v>2451</v>
      </c>
      <c r="AW82" s="199">
        <f t="shared" si="19"/>
        <v>1084.3400000000001</v>
      </c>
      <c r="AX82" s="199">
        <f t="shared" si="18"/>
        <v>287.14</v>
      </c>
      <c r="AY82" s="199">
        <f t="shared" si="20"/>
        <v>284.92</v>
      </c>
    </row>
    <row r="83" spans="1:51" s="246" customFormat="1" x14ac:dyDescent="0.2">
      <c r="A83" s="237" t="s">
        <v>55</v>
      </c>
      <c r="B83" s="237" t="s">
        <v>136</v>
      </c>
      <c r="C83" s="238">
        <v>175.68</v>
      </c>
      <c r="D83" s="238">
        <v>134.25</v>
      </c>
      <c r="E83" s="237" t="s">
        <v>104</v>
      </c>
      <c r="F83" s="238">
        <v>281.82</v>
      </c>
      <c r="G83" s="238">
        <f t="shared" si="5"/>
        <v>591.75</v>
      </c>
      <c r="H83" s="237" t="s">
        <v>337</v>
      </c>
      <c r="I83" s="237" t="s">
        <v>84</v>
      </c>
      <c r="J83" s="237" t="s">
        <v>236</v>
      </c>
      <c r="K83" s="237" t="s">
        <v>154</v>
      </c>
      <c r="L83" s="239">
        <v>28424</v>
      </c>
      <c r="M83" s="240">
        <v>458</v>
      </c>
      <c r="N83" s="240">
        <v>185.44</v>
      </c>
      <c r="O83" s="240">
        <v>141.71</v>
      </c>
      <c r="P83" s="241">
        <v>278.89</v>
      </c>
      <c r="Q83" s="239">
        <v>26928</v>
      </c>
      <c r="R83" s="240">
        <v>434</v>
      </c>
      <c r="S83" s="240">
        <v>175.68</v>
      </c>
      <c r="T83" s="240">
        <v>134.25</v>
      </c>
      <c r="U83" s="241">
        <v>281.82</v>
      </c>
      <c r="V83" s="239"/>
      <c r="W83" s="240"/>
      <c r="X83" s="240"/>
      <c r="Y83" s="240"/>
      <c r="Z83" s="241"/>
      <c r="AA83" s="239"/>
      <c r="AB83" s="240"/>
      <c r="AC83" s="240"/>
      <c r="AD83" s="240"/>
      <c r="AE83" s="241"/>
      <c r="AF83" s="242"/>
      <c r="AG83" s="242"/>
      <c r="AH83" s="242"/>
      <c r="AI83" s="242"/>
      <c r="AJ83" s="242"/>
      <c r="AK83" s="239"/>
      <c r="AL83" s="240"/>
      <c r="AM83" s="240"/>
      <c r="AN83" s="240"/>
      <c r="AO83" s="241"/>
      <c r="AP83" s="239"/>
      <c r="AQ83" s="240"/>
      <c r="AR83" s="240"/>
      <c r="AS83" s="240"/>
      <c r="AT83" s="241"/>
      <c r="AU83" s="243">
        <f t="shared" si="12"/>
        <v>55352</v>
      </c>
      <c r="AV83" s="244">
        <f t="shared" si="11"/>
        <v>892</v>
      </c>
      <c r="AW83" s="245">
        <f t="shared" si="19"/>
        <v>361.12</v>
      </c>
      <c r="AX83" s="245">
        <f t="shared" si="18"/>
        <v>141.71</v>
      </c>
      <c r="AY83" s="245">
        <f t="shared" si="20"/>
        <v>560.71</v>
      </c>
    </row>
    <row r="84" spans="1:51" s="246" customFormat="1" x14ac:dyDescent="0.2">
      <c r="A84" s="237" t="s">
        <v>57</v>
      </c>
      <c r="B84" s="237" t="s">
        <v>136</v>
      </c>
      <c r="C84" s="238">
        <v>751.52</v>
      </c>
      <c r="D84" s="238">
        <v>574.28</v>
      </c>
      <c r="E84" s="237"/>
      <c r="F84" s="238">
        <v>421.77</v>
      </c>
      <c r="G84" s="238">
        <f t="shared" si="5"/>
        <v>1747.57</v>
      </c>
      <c r="H84" s="237" t="s">
        <v>336</v>
      </c>
      <c r="I84" s="237" t="s">
        <v>84</v>
      </c>
      <c r="J84" s="237" t="s">
        <v>237</v>
      </c>
      <c r="K84" s="237" t="s">
        <v>155</v>
      </c>
      <c r="L84" s="239">
        <v>47872</v>
      </c>
      <c r="M84" s="240">
        <v>760</v>
      </c>
      <c r="N84" s="240">
        <v>312.32</v>
      </c>
      <c r="O84" s="240">
        <v>238.66</v>
      </c>
      <c r="P84" s="241">
        <v>417.39</v>
      </c>
      <c r="Q84" s="239">
        <v>115192</v>
      </c>
      <c r="R84" s="240">
        <v>1888</v>
      </c>
      <c r="S84" s="240">
        <v>751.52</v>
      </c>
      <c r="T84" s="240">
        <v>574.28</v>
      </c>
      <c r="U84" s="241">
        <v>421.77</v>
      </c>
      <c r="V84" s="239"/>
      <c r="W84" s="240"/>
      <c r="X84" s="240"/>
      <c r="Y84" s="240"/>
      <c r="Z84" s="241"/>
      <c r="AA84" s="239"/>
      <c r="AB84" s="240"/>
      <c r="AC84" s="240"/>
      <c r="AD84" s="240"/>
      <c r="AE84" s="241"/>
      <c r="AF84" s="242"/>
      <c r="AG84" s="242"/>
      <c r="AH84" s="242"/>
      <c r="AI84" s="242"/>
      <c r="AJ84" s="242"/>
      <c r="AK84" s="239"/>
      <c r="AL84" s="240"/>
      <c r="AM84" s="240"/>
      <c r="AN84" s="240"/>
      <c r="AO84" s="241"/>
      <c r="AP84" s="239"/>
      <c r="AQ84" s="240"/>
      <c r="AR84" s="240"/>
      <c r="AS84" s="240"/>
      <c r="AT84" s="241"/>
      <c r="AU84" s="243">
        <f t="shared" si="12"/>
        <v>163064</v>
      </c>
      <c r="AV84" s="244">
        <f t="shared" si="11"/>
        <v>2648</v>
      </c>
      <c r="AW84" s="245">
        <f t="shared" si="19"/>
        <v>1063.8399999999999</v>
      </c>
      <c r="AX84" s="245">
        <f t="shared" si="18"/>
        <v>238.66</v>
      </c>
      <c r="AY84" s="245">
        <f t="shared" si="20"/>
        <v>839.16</v>
      </c>
    </row>
    <row r="85" spans="1:51" s="228" customFormat="1" x14ac:dyDescent="0.2">
      <c r="A85" s="226" t="s">
        <v>58</v>
      </c>
      <c r="B85" s="226" t="s">
        <v>331</v>
      </c>
      <c r="C85" s="227">
        <v>146.4</v>
      </c>
      <c r="D85" s="227">
        <v>111.87</v>
      </c>
      <c r="E85" s="226" t="s">
        <v>104</v>
      </c>
      <c r="F85" s="227">
        <v>281.82</v>
      </c>
      <c r="G85" s="227">
        <f t="shared" si="5"/>
        <v>540.08999999999992</v>
      </c>
      <c r="H85" s="226" t="s">
        <v>328</v>
      </c>
      <c r="I85" s="226" t="s">
        <v>85</v>
      </c>
      <c r="J85" s="226" t="s">
        <v>226</v>
      </c>
      <c r="K85" s="226" t="s">
        <v>203</v>
      </c>
      <c r="L85" s="229">
        <v>21692</v>
      </c>
      <c r="M85" s="230">
        <v>368</v>
      </c>
      <c r="N85" s="230">
        <v>141.55000000000001</v>
      </c>
      <c r="O85" s="230">
        <v>108.14</v>
      </c>
      <c r="P85" s="231">
        <v>277.02</v>
      </c>
      <c r="Q85" s="229">
        <v>22440</v>
      </c>
      <c r="R85" s="230">
        <v>356</v>
      </c>
      <c r="S85" s="230">
        <v>146.4</v>
      </c>
      <c r="T85" s="230">
        <v>111.87</v>
      </c>
      <c r="U85" s="231">
        <v>281.82</v>
      </c>
      <c r="V85" s="229"/>
      <c r="W85" s="230"/>
      <c r="X85" s="230"/>
      <c r="Y85" s="230"/>
      <c r="Z85" s="231"/>
      <c r="AA85" s="229"/>
      <c r="AB85" s="230"/>
      <c r="AC85" s="230"/>
      <c r="AD85" s="230"/>
      <c r="AE85" s="231"/>
      <c r="AF85" s="232"/>
      <c r="AG85" s="232"/>
      <c r="AH85" s="232"/>
      <c r="AI85" s="232"/>
      <c r="AJ85" s="232"/>
      <c r="AK85" s="229"/>
      <c r="AL85" s="230"/>
      <c r="AM85" s="230"/>
      <c r="AN85" s="230"/>
      <c r="AO85" s="231"/>
      <c r="AP85" s="229"/>
      <c r="AQ85" s="230"/>
      <c r="AR85" s="230"/>
      <c r="AS85" s="230"/>
      <c r="AT85" s="231"/>
      <c r="AU85" s="233">
        <f t="shared" si="12"/>
        <v>44132</v>
      </c>
      <c r="AV85" s="234">
        <f t="shared" si="11"/>
        <v>724</v>
      </c>
      <c r="AW85" s="235">
        <f t="shared" si="19"/>
        <v>287.95000000000005</v>
      </c>
      <c r="AX85" s="235">
        <f t="shared" si="18"/>
        <v>108.14</v>
      </c>
      <c r="AY85" s="235">
        <f t="shared" si="20"/>
        <v>558.83999999999992</v>
      </c>
    </row>
    <row r="86" spans="1:51" s="228" customFormat="1" x14ac:dyDescent="0.2">
      <c r="A86" s="226" t="s">
        <v>59</v>
      </c>
      <c r="B86" s="226" t="s">
        <v>331</v>
      </c>
      <c r="C86" s="227">
        <v>141.52000000000001</v>
      </c>
      <c r="D86" s="227">
        <v>108.14</v>
      </c>
      <c r="E86" s="226" t="s">
        <v>89</v>
      </c>
      <c r="F86" s="227">
        <v>281.82</v>
      </c>
      <c r="G86" s="227">
        <f t="shared" si="5"/>
        <v>531.48</v>
      </c>
      <c r="H86" s="226" t="s">
        <v>327</v>
      </c>
      <c r="I86" s="226" t="s">
        <v>86</v>
      </c>
      <c r="J86" s="228" t="s">
        <v>225</v>
      </c>
      <c r="K86" s="226" t="s">
        <v>156</v>
      </c>
      <c r="L86" s="229">
        <v>15708</v>
      </c>
      <c r="M86" s="230">
        <v>266</v>
      </c>
      <c r="N86" s="230">
        <v>102.48</v>
      </c>
      <c r="O86" s="230">
        <v>78.31</v>
      </c>
      <c r="P86" s="231">
        <v>278.54000000000002</v>
      </c>
      <c r="Q86" s="229">
        <v>21682</v>
      </c>
      <c r="R86" s="230">
        <v>350</v>
      </c>
      <c r="S86" s="230">
        <v>141.52000000000001</v>
      </c>
      <c r="T86" s="230">
        <v>108.14</v>
      </c>
      <c r="U86" s="231">
        <v>281.82</v>
      </c>
      <c r="V86" s="229"/>
      <c r="W86" s="230"/>
      <c r="X86" s="230"/>
      <c r="Y86" s="230"/>
      <c r="Z86" s="231"/>
      <c r="AA86" s="229"/>
      <c r="AB86" s="230"/>
      <c r="AC86" s="230"/>
      <c r="AD86" s="230"/>
      <c r="AE86" s="231"/>
      <c r="AF86" s="232"/>
      <c r="AG86" s="232"/>
      <c r="AH86" s="232"/>
      <c r="AI86" s="232"/>
      <c r="AJ86" s="232"/>
      <c r="AK86" s="229"/>
      <c r="AL86" s="230"/>
      <c r="AM86" s="230"/>
      <c r="AN86" s="230"/>
      <c r="AO86" s="231"/>
      <c r="AP86" s="229"/>
      <c r="AQ86" s="230"/>
      <c r="AR86" s="230"/>
      <c r="AS86" s="230"/>
      <c r="AT86" s="231"/>
      <c r="AU86" s="233">
        <f t="shared" si="12"/>
        <v>37390</v>
      </c>
      <c r="AV86" s="234">
        <f t="shared" si="11"/>
        <v>616</v>
      </c>
      <c r="AW86" s="235">
        <f t="shared" si="19"/>
        <v>244</v>
      </c>
      <c r="AX86" s="235">
        <f t="shared" si="18"/>
        <v>78.31</v>
      </c>
      <c r="AY86" s="235">
        <f>P86+U86+Z86+AE86+AJ86+AO86+AT86</f>
        <v>560.36</v>
      </c>
    </row>
    <row r="87" spans="1:51" s="224" customFormat="1" x14ac:dyDescent="0.2">
      <c r="A87" s="191" t="s">
        <v>60</v>
      </c>
      <c r="B87" s="191" t="s">
        <v>151</v>
      </c>
      <c r="C87" s="192">
        <v>136.04</v>
      </c>
      <c r="D87" s="192"/>
      <c r="E87" s="191" t="s">
        <v>273</v>
      </c>
      <c r="F87" s="192"/>
      <c r="G87" s="192">
        <f t="shared" si="5"/>
        <v>136.04</v>
      </c>
      <c r="H87" s="225">
        <v>43657</v>
      </c>
      <c r="I87" s="191" t="s">
        <v>87</v>
      </c>
      <c r="J87" s="191" t="s">
        <v>272</v>
      </c>
      <c r="K87" s="191" t="s">
        <v>146</v>
      </c>
      <c r="L87" s="193"/>
      <c r="M87" s="194"/>
      <c r="N87" s="194"/>
      <c r="O87" s="194"/>
      <c r="P87" s="195"/>
      <c r="Q87" s="193">
        <v>0</v>
      </c>
      <c r="R87" s="194">
        <v>0</v>
      </c>
      <c r="S87" s="194">
        <v>136.04</v>
      </c>
      <c r="T87" s="194"/>
      <c r="U87" s="195"/>
      <c r="V87" s="193"/>
      <c r="W87" s="194"/>
      <c r="X87" s="194"/>
      <c r="Y87" s="194"/>
      <c r="Z87" s="195"/>
      <c r="AA87" s="193"/>
      <c r="AB87" s="194"/>
      <c r="AC87" s="194"/>
      <c r="AD87" s="194"/>
      <c r="AE87" s="195"/>
      <c r="AF87" s="196"/>
      <c r="AG87" s="196"/>
      <c r="AH87" s="196"/>
      <c r="AI87" s="196"/>
      <c r="AJ87" s="196"/>
      <c r="AK87" s="193"/>
      <c r="AL87" s="194"/>
      <c r="AM87" s="194"/>
      <c r="AN87" s="194"/>
      <c r="AO87" s="195"/>
      <c r="AP87" s="193"/>
      <c r="AQ87" s="194"/>
      <c r="AR87" s="194"/>
      <c r="AS87" s="194"/>
      <c r="AT87" s="195"/>
      <c r="AU87" s="197">
        <f t="shared" si="12"/>
        <v>0</v>
      </c>
      <c r="AV87" s="198">
        <f t="shared" si="11"/>
        <v>0</v>
      </c>
      <c r="AW87" s="199">
        <f t="shared" si="19"/>
        <v>136.04</v>
      </c>
      <c r="AX87" s="199">
        <f t="shared" si="18"/>
        <v>0</v>
      </c>
      <c r="AY87" s="199">
        <f t="shared" ref="AY87:AY88" si="21">P87+U87+Z87+AE87+AJ87+AO87+AT87</f>
        <v>0</v>
      </c>
    </row>
    <row r="88" spans="1:51" s="224" customFormat="1" ht="13.5" thickBot="1" x14ac:dyDescent="0.25">
      <c r="A88" s="191" t="s">
        <v>61</v>
      </c>
      <c r="B88" s="191" t="s">
        <v>137</v>
      </c>
      <c r="C88" s="192">
        <v>102.48</v>
      </c>
      <c r="D88" s="192">
        <v>82.24</v>
      </c>
      <c r="E88" s="191" t="s">
        <v>90</v>
      </c>
      <c r="F88" s="192">
        <v>143.80000000000001</v>
      </c>
      <c r="G88" s="192">
        <f t="shared" si="5"/>
        <v>328.52</v>
      </c>
      <c r="H88" s="191" t="s">
        <v>320</v>
      </c>
      <c r="I88" s="191" t="s">
        <v>87</v>
      </c>
      <c r="J88" s="191" t="s">
        <v>272</v>
      </c>
      <c r="K88" s="191" t="s">
        <v>145</v>
      </c>
      <c r="L88" s="221"/>
      <c r="M88" s="222"/>
      <c r="N88" s="222"/>
      <c r="O88" s="222"/>
      <c r="P88" s="223"/>
      <c r="Q88" s="221">
        <v>15708</v>
      </c>
      <c r="R88" s="222">
        <v>253</v>
      </c>
      <c r="S88" s="222">
        <v>102.48</v>
      </c>
      <c r="T88" s="222">
        <v>82.24</v>
      </c>
      <c r="U88" s="223">
        <v>143.80000000000001</v>
      </c>
      <c r="V88" s="221"/>
      <c r="W88" s="222"/>
      <c r="X88" s="222"/>
      <c r="Y88" s="222"/>
      <c r="Z88" s="223"/>
      <c r="AA88" s="221"/>
      <c r="AB88" s="222"/>
      <c r="AC88" s="222"/>
      <c r="AD88" s="222"/>
      <c r="AE88" s="223"/>
      <c r="AF88" s="196"/>
      <c r="AG88" s="196"/>
      <c r="AH88" s="196"/>
      <c r="AI88" s="196"/>
      <c r="AJ88" s="196"/>
      <c r="AK88" s="221"/>
      <c r="AL88" s="222"/>
      <c r="AM88" s="222"/>
      <c r="AN88" s="222"/>
      <c r="AO88" s="223"/>
      <c r="AP88" s="221"/>
      <c r="AQ88" s="222"/>
      <c r="AR88" s="222"/>
      <c r="AS88" s="222"/>
      <c r="AT88" s="223"/>
      <c r="AU88" s="197">
        <f t="shared" si="12"/>
        <v>15708</v>
      </c>
      <c r="AV88" s="198">
        <f t="shared" si="11"/>
        <v>253</v>
      </c>
      <c r="AW88" s="199">
        <f t="shared" si="19"/>
        <v>102.48</v>
      </c>
      <c r="AX88" s="199">
        <f t="shared" si="18"/>
        <v>0</v>
      </c>
      <c r="AY88" s="199">
        <f t="shared" si="21"/>
        <v>143.80000000000001</v>
      </c>
    </row>
    <row r="89" spans="1:51" ht="16.5" thickBot="1" x14ac:dyDescent="0.3">
      <c r="A89" s="72"/>
      <c r="B89" s="73" t="s">
        <v>94</v>
      </c>
      <c r="C89" s="31">
        <f>SUM(C8:C88)</f>
        <v>50253.689999999995</v>
      </c>
      <c r="D89" s="31">
        <f>SUM(D8:D88)</f>
        <v>33252.839999999997</v>
      </c>
      <c r="E89" s="87"/>
      <c r="F89" s="31">
        <f>SUM(F8:F88)</f>
        <v>15003.799999999997</v>
      </c>
      <c r="G89" s="96">
        <f>SUM(G8:G88)</f>
        <v>98510.330000000016</v>
      </c>
      <c r="H89" s="73"/>
      <c r="I89" s="30" t="s">
        <v>110</v>
      </c>
      <c r="J89" s="30"/>
      <c r="K89" s="30"/>
      <c r="L89" s="55">
        <f>SUM(L8:L88)</f>
        <v>6072264</v>
      </c>
      <c r="M89" s="55">
        <f>SUM(M8:M88)</f>
        <v>55761</v>
      </c>
      <c r="N89" s="55">
        <f>SUM(N8:N88)</f>
        <v>43499.670000000006</v>
      </c>
      <c r="O89" s="55">
        <f t="shared" ref="O89:AT89" si="22">SUM(O8:O88)</f>
        <v>27995.090000000004</v>
      </c>
      <c r="P89" s="55">
        <f t="shared" si="22"/>
        <v>15471.370000000003</v>
      </c>
      <c r="Q89" s="55">
        <f>SUM(Q8:Q88)</f>
        <v>6014930.0800000001</v>
      </c>
      <c r="R89" s="55">
        <f>SUM(R8:R88)</f>
        <v>96611</v>
      </c>
      <c r="S89" s="62">
        <f>SUM(S8:S88)</f>
        <v>43797.449999999975</v>
      </c>
      <c r="T89" s="55">
        <f t="shared" si="22"/>
        <v>28037.489999999998</v>
      </c>
      <c r="U89" s="56">
        <f t="shared" si="22"/>
        <v>13454.71</v>
      </c>
      <c r="V89" s="57"/>
      <c r="W89" s="58"/>
      <c r="X89" s="59">
        <f>SUM(X8:X88)</f>
        <v>0</v>
      </c>
      <c r="Y89" s="59">
        <f>SUM(Y8:Y88)</f>
        <v>0</v>
      </c>
      <c r="Z89" s="60">
        <f>SUM(Z8:Z88)</f>
        <v>0</v>
      </c>
      <c r="AA89" s="61"/>
      <c r="AB89" s="59"/>
      <c r="AC89" s="59">
        <f>SUM(AC8:AC88)</f>
        <v>0</v>
      </c>
      <c r="AD89" s="59">
        <f t="shared" si="22"/>
        <v>0</v>
      </c>
      <c r="AE89" s="60">
        <f t="shared" si="22"/>
        <v>0</v>
      </c>
      <c r="AF89" s="61"/>
      <c r="AG89" s="59"/>
      <c r="AH89" s="59">
        <f t="shared" si="22"/>
        <v>0</v>
      </c>
      <c r="AI89" s="59">
        <f t="shared" si="22"/>
        <v>0</v>
      </c>
      <c r="AJ89" s="59">
        <f t="shared" si="22"/>
        <v>0</v>
      </c>
      <c r="AK89" s="106"/>
      <c r="AL89" s="106">
        <f>SUM(AL8:AL88)</f>
        <v>0</v>
      </c>
      <c r="AM89" s="106">
        <f>SUM(AM8:AM88)</f>
        <v>0</v>
      </c>
      <c r="AN89" s="106"/>
      <c r="AO89" s="106">
        <v>0</v>
      </c>
      <c r="AP89" s="61"/>
      <c r="AQ89" s="59"/>
      <c r="AR89" s="59">
        <f t="shared" si="22"/>
        <v>0</v>
      </c>
      <c r="AS89" s="59">
        <f t="shared" si="22"/>
        <v>0</v>
      </c>
      <c r="AT89" s="59">
        <f t="shared" si="22"/>
        <v>0</v>
      </c>
      <c r="AU89" s="92">
        <f>SUM(AU8:AU88)</f>
        <v>11357146.08</v>
      </c>
      <c r="AV89" s="92">
        <f>SUM(AV8:AV88)</f>
        <v>140567</v>
      </c>
      <c r="AW89" s="95">
        <f>SUM(AW8:AW88)</f>
        <v>82096.02999999997</v>
      </c>
      <c r="AX89" s="95">
        <f>SUM(AX8:AX88)</f>
        <v>31171.010000000002</v>
      </c>
      <c r="AY89" s="95">
        <f>SUM(AY8:AY88)</f>
        <v>26391.579999999991</v>
      </c>
    </row>
    <row r="90" spans="1:51" s="26" customFormat="1" x14ac:dyDescent="0.2">
      <c r="A90" s="1"/>
      <c r="B90" s="1"/>
      <c r="C90" s="5">
        <v>-3679.9</v>
      </c>
      <c r="D90" s="5">
        <v>-2712</v>
      </c>
      <c r="E90" s="88"/>
      <c r="F90" s="5">
        <v>-1133.0999999999999</v>
      </c>
      <c r="G90" s="27">
        <v>-7525</v>
      </c>
      <c r="H90" s="4"/>
      <c r="I90" s="1"/>
      <c r="J90" s="1"/>
      <c r="K90" s="1"/>
      <c r="L90" s="14"/>
      <c r="M90" s="14"/>
      <c r="N90" s="12"/>
      <c r="O90" s="12"/>
      <c r="P90" s="12"/>
      <c r="Q90" s="11"/>
      <c r="R90" s="9"/>
      <c r="S90" s="28">
        <f>S89+T89+U89</f>
        <v>85289.649999999965</v>
      </c>
      <c r="T90" s="1"/>
      <c r="U90" s="1"/>
      <c r="V90" s="9"/>
      <c r="W90" s="9"/>
      <c r="X90" s="1"/>
      <c r="Y90" s="1"/>
      <c r="Z90" s="1"/>
      <c r="AA90" s="75"/>
      <c r="AB90" s="14"/>
      <c r="AC90" s="1"/>
      <c r="AD90" s="1"/>
      <c r="AE90" s="1"/>
      <c r="AF90" s="5"/>
      <c r="AG90" s="5"/>
      <c r="AH90" s="1"/>
      <c r="AI90" s="1"/>
      <c r="AJ90" s="90"/>
      <c r="AK90" s="5"/>
      <c r="AL90" s="5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5"/>
    </row>
    <row r="91" spans="1:51" s="26" customFormat="1" x14ac:dyDescent="0.2">
      <c r="A91" s="1"/>
      <c r="B91" s="1"/>
      <c r="C91" s="5">
        <f>-287.92-C106</f>
        <v>-848.99</v>
      </c>
      <c r="D91" s="5">
        <v>-220.01</v>
      </c>
      <c r="E91" s="88"/>
      <c r="F91" s="5">
        <f>-F106-F107</f>
        <v>-563.64</v>
      </c>
      <c r="G91" s="248">
        <v>-1632.64</v>
      </c>
      <c r="H91" s="4"/>
      <c r="I91" s="1"/>
      <c r="J91" s="1"/>
      <c r="K91" s="1"/>
      <c r="L91" s="14"/>
      <c r="M91" s="14"/>
      <c r="N91" s="12"/>
      <c r="O91" s="12"/>
      <c r="P91" s="12"/>
      <c r="Q91" s="11"/>
      <c r="R91" s="9"/>
      <c r="S91" s="1"/>
      <c r="T91" s="1"/>
      <c r="U91" s="1"/>
      <c r="V91" s="9"/>
      <c r="W91" s="9"/>
      <c r="X91" s="1"/>
      <c r="Y91" s="1"/>
      <c r="Z91" s="1"/>
      <c r="AA91" s="75"/>
      <c r="AB91" s="14"/>
      <c r="AC91" s="1"/>
      <c r="AD91" s="1"/>
      <c r="AE91" s="1"/>
      <c r="AF91" s="5"/>
      <c r="AG91" s="5"/>
      <c r="AH91" s="1"/>
      <c r="AI91" s="1"/>
      <c r="AJ91" s="90"/>
      <c r="AK91" s="5"/>
      <c r="AL91" s="5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5"/>
    </row>
    <row r="92" spans="1:51" x14ac:dyDescent="0.2">
      <c r="A92" s="35" t="s">
        <v>229</v>
      </c>
      <c r="B92" t="s">
        <v>135</v>
      </c>
      <c r="C92" s="252">
        <v>-8670.77</v>
      </c>
      <c r="D92" s="5">
        <v>-6029.96</v>
      </c>
      <c r="F92" s="252">
        <v>-2674.41</v>
      </c>
      <c r="G92" s="27">
        <f>SUM(G89:G91)</f>
        <v>89352.690000000017</v>
      </c>
      <c r="AB92" s="14"/>
    </row>
    <row r="93" spans="1:51" x14ac:dyDescent="0.2">
      <c r="A93" s="35" t="s">
        <v>230</v>
      </c>
      <c r="B93" t="s">
        <v>137</v>
      </c>
      <c r="C93" s="5">
        <f>SUM(C89:C92)</f>
        <v>37054.03</v>
      </c>
      <c r="D93" s="5">
        <f>SUM(D89:D92)</f>
        <v>24290.87</v>
      </c>
      <c r="F93" s="5">
        <f>SUM(F89:F92)</f>
        <v>10632.649999999998</v>
      </c>
      <c r="G93" s="248">
        <v>-17375.14</v>
      </c>
      <c r="H93" s="158">
        <f>C93+D93+F93</f>
        <v>71977.549999999988</v>
      </c>
      <c r="AB93" s="14"/>
      <c r="AJ93" s="28"/>
    </row>
    <row r="94" spans="1:51" x14ac:dyDescent="0.2">
      <c r="A94" s="35" t="s">
        <v>231</v>
      </c>
      <c r="B94" t="s">
        <v>150</v>
      </c>
      <c r="C94" s="1"/>
      <c r="G94" s="27">
        <f>SUM(G92:G93)</f>
        <v>71977.550000000017</v>
      </c>
    </row>
    <row r="95" spans="1:51" x14ac:dyDescent="0.2">
      <c r="A95" s="35" t="s">
        <v>232</v>
      </c>
      <c r="B95" t="s">
        <v>228</v>
      </c>
      <c r="C95" s="1"/>
      <c r="G95" s="27"/>
    </row>
    <row r="96" spans="1:51" x14ac:dyDescent="0.2">
      <c r="A96" s="35" t="s">
        <v>233</v>
      </c>
      <c r="B96" t="s">
        <v>331</v>
      </c>
      <c r="C96" s="1"/>
      <c r="G96" s="27"/>
    </row>
    <row r="97" spans="1:9" x14ac:dyDescent="0.2">
      <c r="A97" s="35" t="s">
        <v>234</v>
      </c>
      <c r="B97" t="s">
        <v>149</v>
      </c>
      <c r="C97" s="1"/>
      <c r="G97" s="27"/>
    </row>
    <row r="98" spans="1:9" x14ac:dyDescent="0.2">
      <c r="A98" s="35" t="s">
        <v>235</v>
      </c>
      <c r="B98" t="s">
        <v>152</v>
      </c>
      <c r="C98" s="1"/>
      <c r="G98" s="27"/>
    </row>
    <row r="99" spans="1:9" x14ac:dyDescent="0.2">
      <c r="A99"/>
      <c r="B99"/>
      <c r="G99" s="27"/>
    </row>
    <row r="100" spans="1:9" x14ac:dyDescent="0.2">
      <c r="C100" s="5" t="s">
        <v>63</v>
      </c>
      <c r="D100" s="5" t="s">
        <v>93</v>
      </c>
      <c r="F100" s="5" t="s">
        <v>92</v>
      </c>
    </row>
    <row r="101" spans="1:9" x14ac:dyDescent="0.2">
      <c r="B101" s="191" t="s">
        <v>135</v>
      </c>
      <c r="C101" s="5">
        <f>C18+C19</f>
        <v>2732.8</v>
      </c>
      <c r="D101" s="5">
        <f>D18+D19</f>
        <v>2088.3000000000002</v>
      </c>
      <c r="E101" s="97" t="s">
        <v>150</v>
      </c>
      <c r="F101" s="5">
        <f>F18+F19</f>
        <v>845.5</v>
      </c>
    </row>
    <row r="102" spans="1:9" x14ac:dyDescent="0.2">
      <c r="B102" s="191" t="s">
        <v>136</v>
      </c>
      <c r="C102" s="5">
        <f>C82</f>
        <v>708.58</v>
      </c>
      <c r="D102" s="5">
        <f>D82</f>
        <v>541.46</v>
      </c>
      <c r="E102" s="191" t="s">
        <v>149</v>
      </c>
      <c r="F102" s="5">
        <f>F82</f>
        <v>143.80000000000001</v>
      </c>
    </row>
    <row r="103" spans="1:9" x14ac:dyDescent="0.2">
      <c r="B103" s="191" t="s">
        <v>151</v>
      </c>
      <c r="C103" s="5">
        <f>C87+C88</f>
        <v>238.51999999999998</v>
      </c>
      <c r="D103" s="5">
        <f>D88</f>
        <v>82.24</v>
      </c>
      <c r="E103" s="88" t="s">
        <v>152</v>
      </c>
      <c r="F103" s="5">
        <f>F102</f>
        <v>143.80000000000001</v>
      </c>
    </row>
    <row r="104" spans="1:9" ht="13.5" thickBot="1" x14ac:dyDescent="0.25">
      <c r="C104" s="74">
        <f>SUM(C101:C103)</f>
        <v>3679.9</v>
      </c>
      <c r="D104" s="74">
        <f>SUM(D101:D103)</f>
        <v>2712</v>
      </c>
      <c r="E104" s="89"/>
      <c r="F104" s="74">
        <f>SUM(F101:F103)</f>
        <v>1133.0999999999999</v>
      </c>
      <c r="G104" s="26">
        <f>C104+D104+F104</f>
        <v>7525</v>
      </c>
      <c r="H104" s="4" t="s">
        <v>326</v>
      </c>
    </row>
    <row r="105" spans="1:9" ht="13.5" thickTop="1" x14ac:dyDescent="0.2"/>
    <row r="106" spans="1:9" x14ac:dyDescent="0.2">
      <c r="B106" s="34" t="s">
        <v>135</v>
      </c>
      <c r="C106" s="5">
        <v>561.07000000000005</v>
      </c>
      <c r="F106" s="5">
        <v>0</v>
      </c>
    </row>
    <row r="107" spans="1:9" ht="13.5" thickBot="1" x14ac:dyDescent="0.25">
      <c r="A107" s="159">
        <v>43752</v>
      </c>
      <c r="B107" s="226" t="s">
        <v>331</v>
      </c>
      <c r="C107" s="74">
        <f>C85+C86</f>
        <v>287.92</v>
      </c>
      <c r="D107" s="74">
        <f>D85+D86</f>
        <v>220.01</v>
      </c>
      <c r="E107" s="89" t="s">
        <v>149</v>
      </c>
      <c r="F107" s="74">
        <f>F85+F86</f>
        <v>563.64</v>
      </c>
      <c r="G107" s="26">
        <f>C107+D107+F107+F106</f>
        <v>1071.57</v>
      </c>
      <c r="H107" s="4" t="s">
        <v>330</v>
      </c>
    </row>
    <row r="108" spans="1:9" ht="13.5" thickTop="1" x14ac:dyDescent="0.2"/>
    <row r="109" spans="1:9" x14ac:dyDescent="0.2">
      <c r="A109" s="159">
        <v>43768</v>
      </c>
      <c r="B109" s="237" t="s">
        <v>135</v>
      </c>
      <c r="C109" s="5">
        <f>C11+C12+C13+C29+C30+C31+C32+C62+C70</f>
        <v>7743.57</v>
      </c>
      <c r="D109" s="5">
        <f>D29+D30+D31+D11+D13+D62</f>
        <v>5321.43</v>
      </c>
      <c r="E109" s="97" t="s">
        <v>150</v>
      </c>
      <c r="F109" s="5">
        <f>F11+F13+F29+F30+F31+F62</f>
        <v>1970.8199999999997</v>
      </c>
    </row>
    <row r="110" spans="1:9" x14ac:dyDescent="0.2">
      <c r="B110" s="237" t="s">
        <v>136</v>
      </c>
      <c r="C110" s="5">
        <f>C83+C84</f>
        <v>927.2</v>
      </c>
      <c r="D110" s="5">
        <f>D83+D84</f>
        <v>708.53</v>
      </c>
      <c r="E110" s="191" t="s">
        <v>149</v>
      </c>
      <c r="F110" s="5">
        <f>F83+F84</f>
        <v>703.58999999999992</v>
      </c>
    </row>
    <row r="111" spans="1:9" ht="13.5" thickBot="1" x14ac:dyDescent="0.25">
      <c r="C111" s="74">
        <f>SUM(C109:C110)</f>
        <v>8670.77</v>
      </c>
      <c r="D111" s="74">
        <f>SUM(D109:D110)</f>
        <v>6029.96</v>
      </c>
      <c r="E111" s="89"/>
      <c r="F111" s="74">
        <f>SUM(F109:F110)</f>
        <v>2674.41</v>
      </c>
      <c r="G111" s="26">
        <f>C111+D111+F111</f>
        <v>17375.14</v>
      </c>
      <c r="H111" s="4" t="s">
        <v>340</v>
      </c>
      <c r="I111" s="28"/>
    </row>
    <row r="112" spans="1:9" ht="13.5" thickTop="1" x14ac:dyDescent="0.2"/>
    <row r="113" spans="1:8" ht="13.5" thickBot="1" x14ac:dyDescent="0.25">
      <c r="A113" s="159">
        <v>43776</v>
      </c>
      <c r="B113" s="148" t="s">
        <v>135</v>
      </c>
      <c r="C113" s="74">
        <f>C22+C23+C24+C25+C26+C27+C28+C33+C34+C35+C47+C49+C50+C51+C52+C53+C54+C55+C56+C59+C60+C61+C63+C64+C65+C66+C68+C69+C71+C72+C73+C74+C76+C80</f>
        <v>24915.740000000009</v>
      </c>
      <c r="D113" s="74">
        <f>D22+D25+D26+D27+D28+D33+D34+D35+D36+D49+D50+D51+D52+D53+D54+D55+D56+D59+D60+D61+D69+D71+D72+D73+D74+D76+D80</f>
        <v>15669.199999999999</v>
      </c>
      <c r="E113" s="180" t="s">
        <v>150</v>
      </c>
      <c r="F113" s="74">
        <f>F22+F26+F27+F28+F33+F35+F34+F59+F60+F61+F69+F71+F72+F73+F74+F76+F80</f>
        <v>5845.4700000000012</v>
      </c>
      <c r="G113" s="26">
        <f>C113+D113+F113</f>
        <v>46430.410000000011</v>
      </c>
      <c r="H113" s="4" t="s">
        <v>350</v>
      </c>
    </row>
    <row r="114" spans="1:8" ht="13.5" thickTop="1" x14ac:dyDescent="0.2">
      <c r="A114" s="159"/>
      <c r="B114" s="1">
        <v>915</v>
      </c>
      <c r="G114" s="26">
        <v>43460.41</v>
      </c>
    </row>
    <row r="116" spans="1:8" ht="13.5" thickBot="1" x14ac:dyDescent="0.25">
      <c r="A116" s="159">
        <v>43777</v>
      </c>
      <c r="E116" s="180" t="s">
        <v>150</v>
      </c>
      <c r="F116" s="74">
        <f>G113-G114</f>
        <v>2970.0000000000073</v>
      </c>
      <c r="H116" s="4" t="s">
        <v>351</v>
      </c>
    </row>
    <row r="117" spans="1:8" ht="13.5" thickTop="1" x14ac:dyDescent="0.2"/>
    <row r="118" spans="1:8" x14ac:dyDescent="0.2">
      <c r="E118" s="112" t="s">
        <v>135</v>
      </c>
      <c r="F118" s="5">
        <v>217.44</v>
      </c>
      <c r="H118" s="4" t="s">
        <v>352</v>
      </c>
    </row>
    <row r="120" spans="1:8" ht="13.5" thickBot="1" x14ac:dyDescent="0.25">
      <c r="A120" s="265">
        <v>43795</v>
      </c>
      <c r="B120" s="266" t="s">
        <v>135</v>
      </c>
      <c r="C120" s="74">
        <f>C41+C44+C75+C39+C40+C42+C43+C45+C46</f>
        <v>5464.6100000000006</v>
      </c>
      <c r="D120" s="74">
        <f>D41+D44+D75++D39+D40+D42+D43+D45</f>
        <v>3688.08</v>
      </c>
      <c r="E120" s="180" t="s">
        <v>150</v>
      </c>
      <c r="F120" s="74">
        <f>F41+F44+F75+F38+F39+F40+F42+F43+F45</f>
        <v>2956.27</v>
      </c>
      <c r="G120" s="136">
        <f>C120+D120+F120</f>
        <v>12108.960000000001</v>
      </c>
      <c r="H120" s="4" t="s">
        <v>366</v>
      </c>
    </row>
    <row r="121" spans="1:8" ht="13.5" thickTop="1" x14ac:dyDescent="0.2"/>
    <row r="122" spans="1:8" x14ac:dyDescent="0.2">
      <c r="A122" s="159">
        <v>43805</v>
      </c>
      <c r="B122" s="280" t="s">
        <v>135</v>
      </c>
      <c r="C122" s="5">
        <f>C15+C16+C17+C20+C21</f>
        <v>6456.2400000000007</v>
      </c>
      <c r="D122" s="5">
        <f>D15+D16+D17+D20+D21</f>
        <v>4933.59</v>
      </c>
      <c r="E122" s="88" t="s">
        <v>150</v>
      </c>
      <c r="F122" s="5">
        <f>F15+F16+F17+F20+F21</f>
        <v>1830.9099999999999</v>
      </c>
      <c r="G122" s="26">
        <f>C122+D122+F122</f>
        <v>13220.740000000002</v>
      </c>
      <c r="H122" s="4" t="s">
        <v>367</v>
      </c>
    </row>
  </sheetData>
  <mergeCells count="16">
    <mergeCell ref="AU6:AV6"/>
    <mergeCell ref="AF5:AJ5"/>
    <mergeCell ref="AK5:AO5"/>
    <mergeCell ref="AP5:AT5"/>
    <mergeCell ref="L6:M6"/>
    <mergeCell ref="Q6:R6"/>
    <mergeCell ref="V6:W6"/>
    <mergeCell ref="AA6:AB6"/>
    <mergeCell ref="AF6:AG6"/>
    <mergeCell ref="AK6:AL6"/>
    <mergeCell ref="I1:AE1"/>
    <mergeCell ref="I2:AE2"/>
    <mergeCell ref="I3:AE3"/>
    <mergeCell ref="Q5:U5"/>
    <mergeCell ref="V5:Z5"/>
    <mergeCell ref="AA5:AE5"/>
  </mergeCells>
  <printOptions horizontalCentered="1" gridLines="1"/>
  <pageMargins left="0.25" right="0.25" top="0.75" bottom="0.75" header="0.3" footer="0.3"/>
  <pageSetup scale="23" fitToHeight="0" orientation="landscape" r:id="rId1"/>
  <headerFooter>
    <oddFooter>Page &amp;P of &amp;N</oddFooter>
  </headerFooter>
  <colBreaks count="1" manualBreakCount="1">
    <brk id="3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21"/>
  <sheetViews>
    <sheetView topLeftCell="A22" zoomScaleNormal="100" workbookViewId="0">
      <selection activeCell="A37" sqref="A37"/>
    </sheetView>
  </sheetViews>
  <sheetFormatPr defaultColWidth="9.140625" defaultRowHeight="12.75" x14ac:dyDescent="0.2"/>
  <cols>
    <col min="1" max="1" width="13.5703125" style="1" customWidth="1"/>
    <col min="2" max="2" width="38.140625" style="1" customWidth="1"/>
    <col min="3" max="4" width="13" style="5" customWidth="1"/>
    <col min="5" max="5" width="34.140625" style="88" customWidth="1"/>
    <col min="6" max="6" width="10.5703125" style="5" customWidth="1"/>
    <col min="7" max="7" width="19.85546875" style="26" customWidth="1"/>
    <col min="8" max="8" width="16.42578125" style="4" customWidth="1"/>
    <col min="9" max="9" width="10" style="1" customWidth="1"/>
    <col min="10" max="10" width="25.85546875" style="1" customWidth="1"/>
    <col min="11" max="11" width="16.140625" style="1" customWidth="1"/>
    <col min="12" max="12" width="11.5703125" style="14" customWidth="1"/>
    <col min="13" max="13" width="9.140625" style="14" customWidth="1"/>
    <col min="14" max="16" width="9.140625" style="12" customWidth="1"/>
    <col min="17" max="17" width="10.140625" style="11" customWidth="1"/>
    <col min="18" max="18" width="9.140625" style="9" customWidth="1"/>
    <col min="19" max="19" width="10.5703125" style="1" customWidth="1"/>
    <col min="20" max="21" width="9.140625" style="1" customWidth="1"/>
    <col min="22" max="23" width="9.140625" style="9" customWidth="1"/>
    <col min="24" max="26" width="9.140625" style="1" customWidth="1"/>
    <col min="27" max="27" width="9.140625" style="75" customWidth="1"/>
    <col min="28" max="28" width="10.5703125" style="10" customWidth="1"/>
    <col min="29" max="31" width="9.140625" style="1" customWidth="1"/>
    <col min="32" max="33" width="9.140625" style="5" customWidth="1"/>
    <col min="34" max="35" width="9.140625" style="1" customWidth="1"/>
    <col min="36" max="36" width="10" style="1" customWidth="1"/>
    <col min="37" max="38" width="9.140625" style="5" customWidth="1"/>
    <col min="39" max="46" width="9.140625" style="1" customWidth="1"/>
    <col min="47" max="47" width="10.140625" style="1" bestFit="1" customWidth="1"/>
    <col min="48" max="48" width="9.140625" style="1"/>
    <col min="49" max="51" width="9.140625" style="5"/>
    <col min="52" max="16384" width="9.140625" style="1"/>
  </cols>
  <sheetData>
    <row r="1" spans="1:51" ht="14.25" x14ac:dyDescent="0.2">
      <c r="A1" t="s">
        <v>138</v>
      </c>
      <c r="B1"/>
      <c r="C1" s="35"/>
      <c r="D1" s="35"/>
      <c r="E1" s="82"/>
      <c r="F1" s="35"/>
      <c r="G1" s="35"/>
      <c r="H1" s="34"/>
      <c r="I1" s="449" t="s">
        <v>410</v>
      </c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1"/>
      <c r="AF1" s="8"/>
      <c r="AG1" s="8"/>
    </row>
    <row r="2" spans="1:51" ht="14.25" x14ac:dyDescent="0.2">
      <c r="A2" t="s">
        <v>278</v>
      </c>
      <c r="B2"/>
      <c r="C2" s="35"/>
      <c r="D2" s="35"/>
      <c r="E2" s="82"/>
      <c r="F2" s="35"/>
      <c r="G2" s="35"/>
      <c r="H2" s="34"/>
      <c r="I2" s="452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4"/>
      <c r="AF2" s="8"/>
      <c r="AG2" s="8"/>
    </row>
    <row r="3" spans="1:51" ht="15" thickBot="1" x14ac:dyDescent="0.25">
      <c r="A3" t="s">
        <v>97</v>
      </c>
      <c r="B3"/>
      <c r="C3" s="35"/>
      <c r="D3" s="35"/>
      <c r="E3" s="82"/>
      <c r="F3" s="35"/>
      <c r="G3" s="35"/>
      <c r="H3" s="34"/>
      <c r="I3" s="455" t="s">
        <v>97</v>
      </c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7"/>
      <c r="AF3" s="8"/>
      <c r="AG3" s="8"/>
    </row>
    <row r="4" spans="1:51" ht="14.25" thickBot="1" x14ac:dyDescent="0.3">
      <c r="A4" s="6" t="s">
        <v>279</v>
      </c>
      <c r="B4" s="63"/>
      <c r="C4" s="7"/>
      <c r="D4" s="7"/>
      <c r="E4" s="83"/>
      <c r="F4" s="36"/>
      <c r="G4" s="27"/>
      <c r="H4" s="29"/>
      <c r="L4" s="37"/>
      <c r="M4" s="37"/>
      <c r="N4" s="37"/>
      <c r="O4" s="37"/>
      <c r="P4" s="37"/>
      <c r="Q4" s="38"/>
      <c r="R4" s="38"/>
      <c r="S4" s="39"/>
      <c r="T4" s="39"/>
      <c r="U4" s="39"/>
      <c r="V4" s="38"/>
      <c r="W4" s="38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16"/>
      <c r="AV4" s="16"/>
    </row>
    <row r="5" spans="1:51" ht="13.5" thickBot="1" x14ac:dyDescent="0.25">
      <c r="A5" s="21"/>
      <c r="B5" s="64"/>
      <c r="C5" s="65"/>
      <c r="D5" s="65"/>
      <c r="E5" s="84"/>
      <c r="F5" s="65"/>
      <c r="G5" s="19"/>
      <c r="H5" s="66"/>
      <c r="I5" s="23"/>
      <c r="J5" s="80"/>
      <c r="K5" s="13"/>
      <c r="L5" s="40"/>
      <c r="M5" s="41"/>
      <c r="N5" s="41" t="s">
        <v>140</v>
      </c>
      <c r="O5" s="41"/>
      <c r="P5" s="42"/>
      <c r="Q5" s="458" t="s">
        <v>143</v>
      </c>
      <c r="R5" s="459"/>
      <c r="S5" s="459"/>
      <c r="T5" s="459"/>
      <c r="U5" s="460"/>
      <c r="V5" s="461" t="s">
        <v>130</v>
      </c>
      <c r="W5" s="462"/>
      <c r="X5" s="462"/>
      <c r="Y5" s="462"/>
      <c r="Z5" s="463"/>
      <c r="AA5" s="464" t="s">
        <v>131</v>
      </c>
      <c r="AB5" s="465"/>
      <c r="AC5" s="465"/>
      <c r="AD5" s="465"/>
      <c r="AE5" s="466"/>
      <c r="AF5" s="469" t="s">
        <v>132</v>
      </c>
      <c r="AG5" s="470"/>
      <c r="AH5" s="470"/>
      <c r="AI5" s="470"/>
      <c r="AJ5" s="471"/>
      <c r="AK5" s="472" t="s">
        <v>133</v>
      </c>
      <c r="AL5" s="473"/>
      <c r="AM5" s="473"/>
      <c r="AN5" s="473"/>
      <c r="AO5" s="474"/>
      <c r="AP5" s="475" t="s">
        <v>134</v>
      </c>
      <c r="AQ5" s="476"/>
      <c r="AR5" s="476"/>
      <c r="AS5" s="476"/>
      <c r="AT5" s="476"/>
      <c r="AU5" s="21"/>
      <c r="AV5" s="64"/>
      <c r="AW5" s="93"/>
      <c r="AX5" s="93"/>
      <c r="AY5" s="94"/>
    </row>
    <row r="6" spans="1:51" x14ac:dyDescent="0.2">
      <c r="A6" s="67"/>
      <c r="B6" s="15" t="s">
        <v>95</v>
      </c>
      <c r="C6" s="17" t="s">
        <v>102</v>
      </c>
      <c r="D6" s="17"/>
      <c r="E6" s="85" t="s">
        <v>96</v>
      </c>
      <c r="F6" s="17" t="s">
        <v>64</v>
      </c>
      <c r="G6" s="18" t="s">
        <v>66</v>
      </c>
      <c r="H6" s="68" t="s">
        <v>68</v>
      </c>
      <c r="I6" s="6"/>
      <c r="J6" s="2"/>
      <c r="K6" s="22"/>
      <c r="L6" s="477" t="s">
        <v>126</v>
      </c>
      <c r="M6" s="478"/>
      <c r="N6" s="43"/>
      <c r="O6" s="43"/>
      <c r="P6" s="43"/>
      <c r="Q6" s="477" t="s">
        <v>126</v>
      </c>
      <c r="R6" s="478"/>
      <c r="S6" s="44"/>
      <c r="T6" s="43"/>
      <c r="U6" s="45"/>
      <c r="V6" s="477" t="s">
        <v>126</v>
      </c>
      <c r="W6" s="478"/>
      <c r="X6" s="43"/>
      <c r="Y6" s="43"/>
      <c r="Z6" s="45"/>
      <c r="AA6" s="477" t="s">
        <v>126</v>
      </c>
      <c r="AB6" s="478"/>
      <c r="AC6" s="43"/>
      <c r="AD6" s="43"/>
      <c r="AE6" s="43"/>
      <c r="AF6" s="477" t="s">
        <v>126</v>
      </c>
      <c r="AG6" s="479"/>
      <c r="AH6" s="43"/>
      <c r="AI6" s="43"/>
      <c r="AJ6" s="45"/>
      <c r="AK6" s="477" t="s">
        <v>126</v>
      </c>
      <c r="AL6" s="478"/>
      <c r="AM6" s="43"/>
      <c r="AN6" s="43"/>
      <c r="AO6" s="43"/>
      <c r="AP6" s="46" t="s">
        <v>126</v>
      </c>
      <c r="AQ6" s="45"/>
      <c r="AR6" s="37"/>
      <c r="AS6" s="43"/>
      <c r="AT6" s="37"/>
      <c r="AU6" s="467" t="s">
        <v>126</v>
      </c>
      <c r="AV6" s="468"/>
      <c r="AW6" s="93"/>
      <c r="AX6" s="33"/>
      <c r="AY6" s="94"/>
    </row>
    <row r="7" spans="1:51" ht="15.75" thickBot="1" x14ac:dyDescent="0.3">
      <c r="A7" s="69" t="s">
        <v>98</v>
      </c>
      <c r="B7" s="32"/>
      <c r="C7" s="70" t="s">
        <v>63</v>
      </c>
      <c r="D7" s="70" t="s">
        <v>93</v>
      </c>
      <c r="E7" s="86" t="s">
        <v>100</v>
      </c>
      <c r="F7" s="70" t="s">
        <v>65</v>
      </c>
      <c r="G7" s="20" t="s">
        <v>67</v>
      </c>
      <c r="H7" s="71" t="s">
        <v>69</v>
      </c>
      <c r="I7" s="24"/>
      <c r="J7" s="81"/>
      <c r="K7" s="25" t="s">
        <v>139</v>
      </c>
      <c r="L7" s="47" t="s">
        <v>141</v>
      </c>
      <c r="M7" s="48" t="s">
        <v>142</v>
      </c>
      <c r="N7" s="49" t="s">
        <v>63</v>
      </c>
      <c r="O7" s="49" t="s">
        <v>93</v>
      </c>
      <c r="P7" s="49" t="s">
        <v>92</v>
      </c>
      <c r="Q7" s="47" t="s">
        <v>141</v>
      </c>
      <c r="R7" s="48" t="s">
        <v>142</v>
      </c>
      <c r="S7" s="50" t="s">
        <v>63</v>
      </c>
      <c r="T7" s="49" t="s">
        <v>93</v>
      </c>
      <c r="U7" s="48" t="s">
        <v>92</v>
      </c>
      <c r="V7" s="47" t="s">
        <v>141</v>
      </c>
      <c r="W7" s="48" t="s">
        <v>142</v>
      </c>
      <c r="X7" s="51" t="s">
        <v>63</v>
      </c>
      <c r="Y7" s="51" t="s">
        <v>93</v>
      </c>
      <c r="Z7" s="52" t="s">
        <v>92</v>
      </c>
      <c r="AA7" s="47" t="s">
        <v>141</v>
      </c>
      <c r="AB7" s="48" t="s">
        <v>142</v>
      </c>
      <c r="AC7" s="51" t="s">
        <v>63</v>
      </c>
      <c r="AD7" s="51" t="s">
        <v>93</v>
      </c>
      <c r="AE7" s="51" t="s">
        <v>92</v>
      </c>
      <c r="AF7" s="47" t="s">
        <v>144</v>
      </c>
      <c r="AG7" s="50" t="s">
        <v>142</v>
      </c>
      <c r="AH7" s="51" t="s">
        <v>63</v>
      </c>
      <c r="AI7" s="51" t="s">
        <v>93</v>
      </c>
      <c r="AJ7" s="52" t="s">
        <v>92</v>
      </c>
      <c r="AK7" s="54" t="s">
        <v>141</v>
      </c>
      <c r="AL7" s="76" t="s">
        <v>142</v>
      </c>
      <c r="AM7" s="77" t="s">
        <v>63</v>
      </c>
      <c r="AN7" s="77" t="s">
        <v>93</v>
      </c>
      <c r="AO7" s="77" t="s">
        <v>92</v>
      </c>
      <c r="AP7" s="54" t="s">
        <v>141</v>
      </c>
      <c r="AQ7" s="76" t="s">
        <v>142</v>
      </c>
      <c r="AR7" s="53" t="s">
        <v>63</v>
      </c>
      <c r="AS7" s="77" t="s">
        <v>93</v>
      </c>
      <c r="AT7" s="53" t="s">
        <v>92</v>
      </c>
      <c r="AU7" s="79" t="s">
        <v>141</v>
      </c>
      <c r="AV7" s="91" t="s">
        <v>142</v>
      </c>
      <c r="AW7" s="78" t="s">
        <v>63</v>
      </c>
      <c r="AX7" s="51" t="s">
        <v>93</v>
      </c>
      <c r="AY7" s="52" t="s">
        <v>92</v>
      </c>
    </row>
    <row r="8" spans="1:51" s="3" customFormat="1" x14ac:dyDescent="0.2">
      <c r="A8" s="97"/>
      <c r="B8" s="97" t="s">
        <v>179</v>
      </c>
      <c r="C8" s="98"/>
      <c r="D8" s="98"/>
      <c r="E8" s="97" t="s">
        <v>150</v>
      </c>
      <c r="F8" s="98"/>
      <c r="G8" s="98">
        <f t="shared" ref="G8:G34" si="0">C8+D8+F8</f>
        <v>0</v>
      </c>
      <c r="H8" s="97"/>
      <c r="I8" s="97"/>
      <c r="J8" s="97"/>
      <c r="K8" s="97"/>
      <c r="L8" s="110"/>
      <c r="M8" s="108"/>
      <c r="N8" s="108"/>
      <c r="O8" s="108"/>
      <c r="P8" s="109"/>
      <c r="Q8" s="110"/>
      <c r="R8" s="108"/>
      <c r="S8" s="108"/>
      <c r="T8" s="108"/>
      <c r="U8" s="109"/>
      <c r="V8" s="110"/>
      <c r="W8" s="108"/>
      <c r="X8" s="108"/>
      <c r="Y8" s="108"/>
      <c r="Z8" s="109"/>
      <c r="AA8" s="110"/>
      <c r="AB8" s="108"/>
      <c r="AC8" s="108"/>
      <c r="AD8" s="108"/>
      <c r="AE8" s="109"/>
      <c r="AF8" s="102"/>
      <c r="AG8" s="102"/>
      <c r="AH8" s="102"/>
      <c r="AI8" s="102"/>
      <c r="AJ8" s="102"/>
      <c r="AK8" s="111"/>
      <c r="AL8" s="108"/>
      <c r="AM8" s="108"/>
      <c r="AN8" s="108"/>
      <c r="AO8" s="109"/>
      <c r="AP8" s="110"/>
      <c r="AQ8" s="108"/>
      <c r="AR8" s="108"/>
      <c r="AS8" s="108"/>
      <c r="AT8" s="109"/>
      <c r="AU8" s="103">
        <f t="shared" ref="AU8:AU37" si="1">L8+Q8+V8+AA8+AF8+AL8+AP8</f>
        <v>0</v>
      </c>
      <c r="AV8" s="104" t="e">
        <f>M8+R8+W8+AB8+AG8+#REF!+AQ8</f>
        <v>#REF!</v>
      </c>
      <c r="AW8" s="105">
        <f>N8+S8+X8+AC8+AH8+AM8+AR8</f>
        <v>0</v>
      </c>
      <c r="AX8" s="105">
        <f>O8+T8+Y8+AD8+AI8+AN8+AS8</f>
        <v>0</v>
      </c>
      <c r="AY8" s="105">
        <f>P8+U8+Z8+AE8+AJ8+AO8+AT8</f>
        <v>0</v>
      </c>
    </row>
    <row r="9" spans="1:51" s="3" customFormat="1" x14ac:dyDescent="0.2">
      <c r="A9" s="97" t="s">
        <v>3</v>
      </c>
      <c r="B9" s="97" t="s">
        <v>135</v>
      </c>
      <c r="C9" s="98"/>
      <c r="D9" s="98"/>
      <c r="E9" s="97" t="s">
        <v>101</v>
      </c>
      <c r="F9" s="98"/>
      <c r="G9" s="98">
        <f t="shared" si="0"/>
        <v>0</v>
      </c>
      <c r="H9" s="97"/>
      <c r="I9" s="97" t="s">
        <v>70</v>
      </c>
      <c r="J9" s="97"/>
      <c r="K9" s="97"/>
      <c r="L9" s="99"/>
      <c r="M9" s="100"/>
      <c r="N9" s="100"/>
      <c r="O9" s="100"/>
      <c r="P9" s="101"/>
      <c r="Q9" s="99"/>
      <c r="R9" s="100"/>
      <c r="S9" s="100"/>
      <c r="T9" s="100"/>
      <c r="U9" s="101"/>
      <c r="V9" s="99"/>
      <c r="W9" s="100"/>
      <c r="X9" s="100"/>
      <c r="Y9" s="100"/>
      <c r="Z9" s="101"/>
      <c r="AA9" s="99"/>
      <c r="AB9" s="100"/>
      <c r="AC9" s="100"/>
      <c r="AD9" s="100"/>
      <c r="AE9" s="101"/>
      <c r="AF9" s="102"/>
      <c r="AG9" s="102"/>
      <c r="AH9" s="102"/>
      <c r="AI9" s="102"/>
      <c r="AJ9" s="102"/>
      <c r="AK9" s="99"/>
      <c r="AL9" s="100"/>
      <c r="AM9" s="100"/>
      <c r="AN9" s="100"/>
      <c r="AO9" s="101"/>
      <c r="AP9" s="99"/>
      <c r="AQ9" s="100"/>
      <c r="AR9" s="100"/>
      <c r="AS9" s="100"/>
      <c r="AT9" s="101"/>
      <c r="AU9" s="103">
        <f t="shared" si="1"/>
        <v>0</v>
      </c>
      <c r="AV9" s="104">
        <f t="shared" ref="AV9:AV37" si="2">M9+R9+W9+AB9+AG9+AK9+AQ9</f>
        <v>0</v>
      </c>
      <c r="AW9" s="105">
        <f t="shared" ref="AW9:AY70" si="3">N9+S9+X9+AC9+AH9+AM9+AR9</f>
        <v>0</v>
      </c>
      <c r="AX9" s="105">
        <f t="shared" si="3"/>
        <v>0</v>
      </c>
      <c r="AY9" s="105">
        <f t="shared" si="3"/>
        <v>0</v>
      </c>
    </row>
    <row r="10" spans="1:51" s="3" customFormat="1" x14ac:dyDescent="0.2">
      <c r="A10" s="97" t="s">
        <v>4</v>
      </c>
      <c r="B10" s="97" t="s">
        <v>135</v>
      </c>
      <c r="C10" s="98"/>
      <c r="D10" s="98"/>
      <c r="E10" s="97" t="s">
        <v>101</v>
      </c>
      <c r="F10" s="98"/>
      <c r="G10" s="98">
        <f t="shared" si="0"/>
        <v>0</v>
      </c>
      <c r="H10" s="97"/>
      <c r="I10" s="97" t="s">
        <v>70</v>
      </c>
      <c r="J10" s="97"/>
      <c r="K10" s="97"/>
      <c r="L10" s="99"/>
      <c r="M10" s="100"/>
      <c r="N10" s="100"/>
      <c r="O10" s="100"/>
      <c r="P10" s="101"/>
      <c r="Q10" s="99"/>
      <c r="R10" s="100"/>
      <c r="S10" s="100"/>
      <c r="T10" s="100"/>
      <c r="U10" s="101"/>
      <c r="V10" s="99"/>
      <c r="W10" s="100"/>
      <c r="X10" s="100"/>
      <c r="Y10" s="100"/>
      <c r="Z10" s="101"/>
      <c r="AA10" s="99"/>
      <c r="AB10" s="100"/>
      <c r="AC10" s="100"/>
      <c r="AD10" s="100"/>
      <c r="AE10" s="101"/>
      <c r="AF10" s="102"/>
      <c r="AG10" s="102"/>
      <c r="AH10" s="102"/>
      <c r="AI10" s="102"/>
      <c r="AJ10" s="102"/>
      <c r="AK10" s="99"/>
      <c r="AL10" s="100"/>
      <c r="AM10" s="100"/>
      <c r="AN10" s="100"/>
      <c r="AO10" s="101"/>
      <c r="AP10" s="99"/>
      <c r="AQ10" s="100"/>
      <c r="AR10" s="100"/>
      <c r="AS10" s="100"/>
      <c r="AT10" s="101"/>
      <c r="AU10" s="103">
        <f t="shared" si="1"/>
        <v>0</v>
      </c>
      <c r="AV10" s="104">
        <f t="shared" si="2"/>
        <v>0</v>
      </c>
      <c r="AW10" s="105">
        <f t="shared" si="3"/>
        <v>0</v>
      </c>
      <c r="AX10" s="105">
        <f t="shared" si="3"/>
        <v>0</v>
      </c>
      <c r="AY10" s="105">
        <f t="shared" si="3"/>
        <v>0</v>
      </c>
    </row>
    <row r="11" spans="1:51" s="169" customFormat="1" x14ac:dyDescent="0.2">
      <c r="A11" s="160" t="s">
        <v>5</v>
      </c>
      <c r="B11" s="160" t="s">
        <v>135</v>
      </c>
      <c r="C11" s="161">
        <v>322.08</v>
      </c>
      <c r="D11" s="161">
        <v>246.12</v>
      </c>
      <c r="E11" s="160" t="s">
        <v>101</v>
      </c>
      <c r="F11" s="161">
        <v>279.95</v>
      </c>
      <c r="G11" s="161">
        <f t="shared" si="0"/>
        <v>848.15000000000009</v>
      </c>
      <c r="H11" s="160" t="s">
        <v>294</v>
      </c>
      <c r="I11" s="160" t="s">
        <v>71</v>
      </c>
      <c r="J11" s="170" t="s">
        <v>222</v>
      </c>
      <c r="K11" s="160" t="s">
        <v>158</v>
      </c>
      <c r="L11" s="162">
        <v>49368</v>
      </c>
      <c r="M11" s="163">
        <v>823</v>
      </c>
      <c r="N11" s="163">
        <v>322.08</v>
      </c>
      <c r="O11" s="163">
        <v>246.12</v>
      </c>
      <c r="P11" s="164">
        <v>279.95</v>
      </c>
      <c r="Q11" s="162"/>
      <c r="R11" s="163"/>
      <c r="S11" s="163"/>
      <c r="T11" s="163"/>
      <c r="U11" s="164"/>
      <c r="V11" s="162"/>
      <c r="W11" s="163"/>
      <c r="X11" s="163"/>
      <c r="Y11" s="163"/>
      <c r="Z11" s="164"/>
      <c r="AA11" s="162"/>
      <c r="AB11" s="163"/>
      <c r="AC11" s="163"/>
      <c r="AD11" s="163"/>
      <c r="AE11" s="164"/>
      <c r="AF11" s="165"/>
      <c r="AG11" s="165"/>
      <c r="AH11" s="165"/>
      <c r="AI11" s="165"/>
      <c r="AJ11" s="165"/>
      <c r="AK11" s="162"/>
      <c r="AL11" s="163"/>
      <c r="AM11" s="163"/>
      <c r="AN11" s="163"/>
      <c r="AO11" s="164"/>
      <c r="AP11" s="162"/>
      <c r="AQ11" s="163"/>
      <c r="AR11" s="163"/>
      <c r="AS11" s="163"/>
      <c r="AT11" s="164"/>
      <c r="AU11" s="166">
        <f t="shared" si="1"/>
        <v>49368</v>
      </c>
      <c r="AV11" s="167">
        <f t="shared" si="2"/>
        <v>823</v>
      </c>
      <c r="AW11" s="168">
        <f t="shared" si="3"/>
        <v>322.08</v>
      </c>
      <c r="AX11" s="168">
        <f t="shared" si="3"/>
        <v>246.12</v>
      </c>
      <c r="AY11" s="168">
        <f t="shared" si="3"/>
        <v>279.95</v>
      </c>
    </row>
    <row r="12" spans="1:51" s="169" customFormat="1" x14ac:dyDescent="0.2">
      <c r="A12" s="160" t="s">
        <v>6</v>
      </c>
      <c r="B12" s="160" t="s">
        <v>135</v>
      </c>
      <c r="C12" s="161">
        <v>420.85</v>
      </c>
      <c r="D12" s="161"/>
      <c r="E12" s="160" t="s">
        <v>101</v>
      </c>
      <c r="F12" s="161"/>
      <c r="G12" s="161">
        <f t="shared" si="0"/>
        <v>420.85</v>
      </c>
      <c r="H12" s="160" t="s">
        <v>294</v>
      </c>
      <c r="I12" s="160" t="s">
        <v>71</v>
      </c>
      <c r="J12" s="160" t="s">
        <v>218</v>
      </c>
      <c r="K12" s="160" t="s">
        <v>153</v>
      </c>
      <c r="L12" s="162">
        <v>0</v>
      </c>
      <c r="M12" s="163">
        <v>0</v>
      </c>
      <c r="N12" s="163">
        <v>420.85</v>
      </c>
      <c r="O12" s="163"/>
      <c r="P12" s="164"/>
      <c r="Q12" s="162"/>
      <c r="R12" s="163"/>
      <c r="S12" s="163"/>
      <c r="T12" s="163"/>
      <c r="U12" s="164"/>
      <c r="V12" s="162"/>
      <c r="W12" s="163"/>
      <c r="X12" s="163"/>
      <c r="Y12" s="163"/>
      <c r="Z12" s="164"/>
      <c r="AA12" s="162"/>
      <c r="AB12" s="163"/>
      <c r="AC12" s="163"/>
      <c r="AD12" s="163"/>
      <c r="AE12" s="164"/>
      <c r="AF12" s="165"/>
      <c r="AG12" s="165"/>
      <c r="AH12" s="165"/>
      <c r="AI12" s="165"/>
      <c r="AJ12" s="165"/>
      <c r="AK12" s="162"/>
      <c r="AL12" s="163"/>
      <c r="AM12" s="163"/>
      <c r="AN12" s="163"/>
      <c r="AO12" s="164"/>
      <c r="AP12" s="162"/>
      <c r="AQ12" s="163"/>
      <c r="AR12" s="163"/>
      <c r="AS12" s="163"/>
      <c r="AT12" s="164"/>
      <c r="AU12" s="166">
        <f t="shared" si="1"/>
        <v>0</v>
      </c>
      <c r="AV12" s="167">
        <f t="shared" si="2"/>
        <v>0</v>
      </c>
      <c r="AW12" s="168">
        <f t="shared" si="3"/>
        <v>420.85</v>
      </c>
      <c r="AX12" s="168">
        <f t="shared" si="3"/>
        <v>0</v>
      </c>
      <c r="AY12" s="168">
        <f t="shared" si="3"/>
        <v>0</v>
      </c>
    </row>
    <row r="13" spans="1:51" s="190" customFormat="1" x14ac:dyDescent="0.2">
      <c r="A13" s="181" t="s">
        <v>7</v>
      </c>
      <c r="B13" s="181" t="s">
        <v>135</v>
      </c>
      <c r="C13" s="182">
        <v>1107.76</v>
      </c>
      <c r="D13" s="182">
        <v>846.51</v>
      </c>
      <c r="E13" s="181" t="s">
        <v>101</v>
      </c>
      <c r="F13" s="182">
        <v>418.97</v>
      </c>
      <c r="G13" s="182">
        <f t="shared" si="0"/>
        <v>2373.2399999999998</v>
      </c>
      <c r="H13" s="181" t="s">
        <v>303</v>
      </c>
      <c r="I13" s="181" t="s">
        <v>71</v>
      </c>
      <c r="J13" s="181" t="s">
        <v>223</v>
      </c>
      <c r="K13" s="181" t="s">
        <v>207</v>
      </c>
      <c r="L13" s="183">
        <v>169796</v>
      </c>
      <c r="M13" s="184">
        <v>2784</v>
      </c>
      <c r="N13" s="184">
        <v>1107.76</v>
      </c>
      <c r="O13" s="184">
        <v>846.51</v>
      </c>
      <c r="P13" s="185">
        <v>418.97</v>
      </c>
      <c r="Q13" s="183"/>
      <c r="R13" s="184"/>
      <c r="S13" s="184"/>
      <c r="T13" s="184"/>
      <c r="U13" s="185"/>
      <c r="V13" s="183"/>
      <c r="W13" s="184"/>
      <c r="X13" s="184"/>
      <c r="Y13" s="184"/>
      <c r="Z13" s="185"/>
      <c r="AA13" s="183"/>
      <c r="AB13" s="184"/>
      <c r="AC13" s="184"/>
      <c r="AD13" s="184"/>
      <c r="AE13" s="185"/>
      <c r="AF13" s="186"/>
      <c r="AG13" s="186"/>
      <c r="AH13" s="186"/>
      <c r="AI13" s="186"/>
      <c r="AJ13" s="186"/>
      <c r="AK13" s="183"/>
      <c r="AL13" s="184"/>
      <c r="AM13" s="184"/>
      <c r="AN13" s="184"/>
      <c r="AO13" s="185"/>
      <c r="AP13" s="183"/>
      <c r="AQ13" s="184"/>
      <c r="AR13" s="184"/>
      <c r="AS13" s="184"/>
      <c r="AT13" s="185"/>
      <c r="AU13" s="187">
        <f t="shared" si="1"/>
        <v>169796</v>
      </c>
      <c r="AV13" s="188">
        <f t="shared" si="2"/>
        <v>2784</v>
      </c>
      <c r="AW13" s="189">
        <f t="shared" si="3"/>
        <v>1107.76</v>
      </c>
      <c r="AX13" s="189">
        <f t="shared" si="3"/>
        <v>846.51</v>
      </c>
      <c r="AY13" s="189">
        <f t="shared" si="3"/>
        <v>418.97</v>
      </c>
    </row>
    <row r="14" spans="1:51" s="3" customFormat="1" x14ac:dyDescent="0.2">
      <c r="A14" s="97" t="s">
        <v>116</v>
      </c>
      <c r="B14" s="97" t="s">
        <v>135</v>
      </c>
      <c r="C14" s="98"/>
      <c r="D14" s="98"/>
      <c r="E14" s="97" t="s">
        <v>101</v>
      </c>
      <c r="F14" s="98"/>
      <c r="G14" s="98">
        <f t="shared" si="0"/>
        <v>0</v>
      </c>
      <c r="H14" s="97"/>
      <c r="I14" s="97" t="s">
        <v>117</v>
      </c>
      <c r="J14" s="97"/>
      <c r="K14" s="97"/>
      <c r="L14" s="99"/>
      <c r="M14" s="100"/>
      <c r="N14" s="100"/>
      <c r="O14" s="100"/>
      <c r="P14" s="101"/>
      <c r="Q14" s="99"/>
      <c r="R14" s="100"/>
      <c r="S14" s="100"/>
      <c r="T14" s="100"/>
      <c r="U14" s="101"/>
      <c r="V14" s="99"/>
      <c r="W14" s="100"/>
      <c r="X14" s="100"/>
      <c r="Y14" s="100"/>
      <c r="Z14" s="101"/>
      <c r="AA14" s="99"/>
      <c r="AB14" s="100"/>
      <c r="AC14" s="100"/>
      <c r="AD14" s="100"/>
      <c r="AE14" s="101"/>
      <c r="AF14" s="102"/>
      <c r="AG14" s="102"/>
      <c r="AH14" s="102"/>
      <c r="AI14" s="102"/>
      <c r="AJ14" s="102"/>
      <c r="AK14" s="99"/>
      <c r="AL14" s="100"/>
      <c r="AM14" s="100"/>
      <c r="AN14" s="100"/>
      <c r="AO14" s="101"/>
      <c r="AP14" s="99"/>
      <c r="AQ14" s="100"/>
      <c r="AR14" s="100"/>
      <c r="AS14" s="100"/>
      <c r="AT14" s="101"/>
      <c r="AU14" s="103">
        <f t="shared" si="1"/>
        <v>0</v>
      </c>
      <c r="AV14" s="104">
        <f t="shared" si="2"/>
        <v>0</v>
      </c>
      <c r="AW14" s="105">
        <f t="shared" si="3"/>
        <v>0</v>
      </c>
      <c r="AX14" s="105">
        <f t="shared" si="3"/>
        <v>0</v>
      </c>
      <c r="AY14" s="105">
        <f t="shared" si="3"/>
        <v>0</v>
      </c>
    </row>
    <row r="15" spans="1:51" s="212" customFormat="1" x14ac:dyDescent="0.2">
      <c r="A15" s="200" t="s">
        <v>8</v>
      </c>
      <c r="B15" s="200" t="s">
        <v>135</v>
      </c>
      <c r="C15" s="201">
        <v>2786.48</v>
      </c>
      <c r="D15" s="201">
        <v>2129.3200000000002</v>
      </c>
      <c r="E15" s="200" t="s">
        <v>101</v>
      </c>
      <c r="F15" s="201">
        <v>281.82</v>
      </c>
      <c r="G15" s="201">
        <f t="shared" si="0"/>
        <v>5197.62</v>
      </c>
      <c r="H15" s="200" t="s">
        <v>312</v>
      </c>
      <c r="I15" s="200" t="s">
        <v>72</v>
      </c>
      <c r="J15" s="200" t="s">
        <v>313</v>
      </c>
      <c r="K15" s="200" t="s">
        <v>215</v>
      </c>
      <c r="L15" s="202">
        <v>427108</v>
      </c>
      <c r="M15" s="203">
        <v>7239</v>
      </c>
      <c r="N15" s="203">
        <v>2786.48</v>
      </c>
      <c r="O15" s="203">
        <v>2129.3200000000002</v>
      </c>
      <c r="P15" s="204">
        <v>281.82</v>
      </c>
      <c r="Q15" s="202"/>
      <c r="R15" s="203"/>
      <c r="S15" s="203"/>
      <c r="T15" s="203"/>
      <c r="U15" s="204"/>
      <c r="V15" s="202"/>
      <c r="W15" s="203"/>
      <c r="X15" s="203"/>
      <c r="Y15" s="203"/>
      <c r="Z15" s="204"/>
      <c r="AA15" s="202"/>
      <c r="AB15" s="203"/>
      <c r="AC15" s="203"/>
      <c r="AD15" s="203"/>
      <c r="AE15" s="204"/>
      <c r="AF15" s="205"/>
      <c r="AG15" s="205"/>
      <c r="AH15" s="205"/>
      <c r="AI15" s="205"/>
      <c r="AJ15" s="205"/>
      <c r="AK15" s="202"/>
      <c r="AL15" s="203"/>
      <c r="AM15" s="203"/>
      <c r="AN15" s="203"/>
      <c r="AO15" s="204"/>
      <c r="AP15" s="202"/>
      <c r="AQ15" s="203"/>
      <c r="AR15" s="203"/>
      <c r="AS15" s="203"/>
      <c r="AT15" s="204"/>
      <c r="AU15" s="206">
        <f t="shared" si="1"/>
        <v>427108</v>
      </c>
      <c r="AV15" s="207">
        <f t="shared" si="2"/>
        <v>7239</v>
      </c>
      <c r="AW15" s="208">
        <f t="shared" si="3"/>
        <v>2786.48</v>
      </c>
      <c r="AX15" s="208">
        <f t="shared" si="3"/>
        <v>2129.3200000000002</v>
      </c>
      <c r="AY15" s="208">
        <f t="shared" si="3"/>
        <v>281.82</v>
      </c>
    </row>
    <row r="16" spans="1:51" s="212" customFormat="1" x14ac:dyDescent="0.2">
      <c r="A16" s="200" t="s">
        <v>9</v>
      </c>
      <c r="B16" s="200" t="s">
        <v>135</v>
      </c>
      <c r="C16" s="201">
        <v>24.4</v>
      </c>
      <c r="D16" s="201">
        <v>18.649999999999999</v>
      </c>
      <c r="E16" s="200" t="s">
        <v>101</v>
      </c>
      <c r="F16" s="201">
        <v>281.82</v>
      </c>
      <c r="G16" s="201">
        <f t="shared" si="0"/>
        <v>324.87</v>
      </c>
      <c r="H16" s="200" t="s">
        <v>312</v>
      </c>
      <c r="I16" s="200" t="s">
        <v>72</v>
      </c>
      <c r="J16" s="200" t="s">
        <v>314</v>
      </c>
      <c r="K16" s="200" t="s">
        <v>202</v>
      </c>
      <c r="L16" s="202">
        <v>3740</v>
      </c>
      <c r="M16" s="203">
        <v>63</v>
      </c>
      <c r="N16" s="203">
        <v>24.4</v>
      </c>
      <c r="O16" s="203">
        <v>18.649999999999999</v>
      </c>
      <c r="P16" s="204">
        <v>281.82</v>
      </c>
      <c r="Q16" s="202"/>
      <c r="R16" s="203"/>
      <c r="S16" s="203"/>
      <c r="T16" s="203"/>
      <c r="U16" s="204"/>
      <c r="V16" s="202"/>
      <c r="W16" s="203"/>
      <c r="X16" s="203"/>
      <c r="Y16" s="203"/>
      <c r="Z16" s="204"/>
      <c r="AA16" s="202"/>
      <c r="AB16" s="203"/>
      <c r="AC16" s="203"/>
      <c r="AD16" s="203"/>
      <c r="AE16" s="204"/>
      <c r="AF16" s="205"/>
      <c r="AG16" s="205"/>
      <c r="AH16" s="205"/>
      <c r="AI16" s="205"/>
      <c r="AJ16" s="205"/>
      <c r="AK16" s="202"/>
      <c r="AL16" s="203"/>
      <c r="AM16" s="203"/>
      <c r="AN16" s="203"/>
      <c r="AO16" s="204"/>
      <c r="AP16" s="202"/>
      <c r="AQ16" s="203"/>
      <c r="AR16" s="203"/>
      <c r="AS16" s="203"/>
      <c r="AT16" s="204"/>
      <c r="AU16" s="206">
        <f t="shared" si="1"/>
        <v>3740</v>
      </c>
      <c r="AV16" s="207">
        <f t="shared" si="2"/>
        <v>63</v>
      </c>
      <c r="AW16" s="208">
        <f t="shared" si="3"/>
        <v>24.4</v>
      </c>
      <c r="AX16" s="208">
        <f t="shared" si="3"/>
        <v>18.649999999999999</v>
      </c>
      <c r="AY16" s="208">
        <f t="shared" si="3"/>
        <v>281.82</v>
      </c>
    </row>
    <row r="17" spans="1:51" s="212" customFormat="1" x14ac:dyDescent="0.2">
      <c r="A17" s="200" t="s">
        <v>10</v>
      </c>
      <c r="B17" s="200" t="s">
        <v>135</v>
      </c>
      <c r="C17" s="201">
        <v>1073.5999999999999</v>
      </c>
      <c r="D17" s="201">
        <v>820.4</v>
      </c>
      <c r="E17" s="200" t="s">
        <v>101</v>
      </c>
      <c r="F17" s="201">
        <v>563.67999999999995</v>
      </c>
      <c r="G17" s="201">
        <f t="shared" si="0"/>
        <v>2457.6799999999998</v>
      </c>
      <c r="H17" s="200" t="s">
        <v>312</v>
      </c>
      <c r="I17" s="200" t="s">
        <v>72</v>
      </c>
      <c r="J17" s="200" t="s">
        <v>315</v>
      </c>
      <c r="K17" s="200" t="s">
        <v>194</v>
      </c>
      <c r="L17" s="202">
        <v>164560</v>
      </c>
      <c r="M17" s="203">
        <v>2789</v>
      </c>
      <c r="N17" s="203">
        <v>1073.5999999999999</v>
      </c>
      <c r="O17" s="203">
        <v>820.4</v>
      </c>
      <c r="P17" s="204">
        <v>563.67999999999995</v>
      </c>
      <c r="Q17" s="202"/>
      <c r="R17" s="203"/>
      <c r="S17" s="203"/>
      <c r="T17" s="203"/>
      <c r="U17" s="204"/>
      <c r="V17" s="202"/>
      <c r="W17" s="203"/>
      <c r="X17" s="203"/>
      <c r="Y17" s="203"/>
      <c r="Z17" s="204"/>
      <c r="AA17" s="202"/>
      <c r="AB17" s="203"/>
      <c r="AC17" s="203"/>
      <c r="AD17" s="203"/>
      <c r="AE17" s="204"/>
      <c r="AF17" s="205"/>
      <c r="AG17" s="205"/>
      <c r="AH17" s="205"/>
      <c r="AI17" s="205"/>
      <c r="AJ17" s="205"/>
      <c r="AK17" s="202"/>
      <c r="AL17" s="203"/>
      <c r="AM17" s="203"/>
      <c r="AN17" s="203"/>
      <c r="AO17" s="204"/>
      <c r="AP17" s="202"/>
      <c r="AQ17" s="203"/>
      <c r="AR17" s="203"/>
      <c r="AS17" s="203"/>
      <c r="AT17" s="204"/>
      <c r="AU17" s="206">
        <f t="shared" si="1"/>
        <v>164560</v>
      </c>
      <c r="AV17" s="207">
        <f t="shared" si="2"/>
        <v>2789</v>
      </c>
      <c r="AW17" s="208">
        <f>N17+S17+X17+AC17+AH17+AM17+AR17</f>
        <v>1073.5999999999999</v>
      </c>
      <c r="AX17" s="208">
        <f t="shared" si="3"/>
        <v>820.4</v>
      </c>
      <c r="AY17" s="208">
        <f t="shared" si="3"/>
        <v>563.67999999999995</v>
      </c>
    </row>
    <row r="18" spans="1:51" s="134" customFormat="1" x14ac:dyDescent="0.2">
      <c r="A18" s="125" t="s">
        <v>11</v>
      </c>
      <c r="B18" s="125" t="s">
        <v>135</v>
      </c>
      <c r="C18" s="126">
        <v>1166.32</v>
      </c>
      <c r="D18" s="126">
        <v>891.25</v>
      </c>
      <c r="E18" s="125" t="s">
        <v>101</v>
      </c>
      <c r="F18" s="126">
        <v>552.9</v>
      </c>
      <c r="G18" s="126">
        <f t="shared" si="0"/>
        <v>2610.4699999999998</v>
      </c>
      <c r="H18" s="125" t="s">
        <v>283</v>
      </c>
      <c r="I18" s="125" t="s">
        <v>73</v>
      </c>
      <c r="J18" s="125"/>
      <c r="K18" s="125" t="s">
        <v>148</v>
      </c>
      <c r="L18" s="127">
        <v>178772</v>
      </c>
      <c r="M18" s="128">
        <v>2931</v>
      </c>
      <c r="N18" s="128">
        <v>1166.32</v>
      </c>
      <c r="O18" s="128">
        <v>891.25</v>
      </c>
      <c r="P18" s="129">
        <v>552.9</v>
      </c>
      <c r="Q18" s="127"/>
      <c r="R18" s="128"/>
      <c r="S18" s="128"/>
      <c r="T18" s="128"/>
      <c r="U18" s="129"/>
      <c r="V18" s="127"/>
      <c r="W18" s="128"/>
      <c r="X18" s="128"/>
      <c r="Y18" s="128"/>
      <c r="Z18" s="129"/>
      <c r="AA18" s="127"/>
      <c r="AB18" s="128"/>
      <c r="AC18" s="128"/>
      <c r="AD18" s="128"/>
      <c r="AE18" s="129"/>
      <c r="AF18" s="130"/>
      <c r="AG18" s="130"/>
      <c r="AH18" s="130"/>
      <c r="AI18" s="130"/>
      <c r="AJ18" s="130"/>
      <c r="AK18" s="127"/>
      <c r="AL18" s="128"/>
      <c r="AM18" s="128"/>
      <c r="AN18" s="128"/>
      <c r="AO18" s="129"/>
      <c r="AP18" s="127"/>
      <c r="AQ18" s="128"/>
      <c r="AR18" s="128"/>
      <c r="AS18" s="128"/>
      <c r="AT18" s="129"/>
      <c r="AU18" s="131">
        <f t="shared" si="1"/>
        <v>178772</v>
      </c>
      <c r="AV18" s="132">
        <f t="shared" si="2"/>
        <v>2931</v>
      </c>
      <c r="AW18" s="133">
        <f t="shared" si="3"/>
        <v>1166.32</v>
      </c>
      <c r="AX18" s="133">
        <f t="shared" si="3"/>
        <v>891.25</v>
      </c>
      <c r="AY18" s="133">
        <f t="shared" si="3"/>
        <v>552.9</v>
      </c>
    </row>
    <row r="19" spans="1:51" s="134" customFormat="1" x14ac:dyDescent="0.2">
      <c r="A19" s="125" t="s">
        <v>12</v>
      </c>
      <c r="B19" s="125" t="s">
        <v>135</v>
      </c>
      <c r="C19" s="126">
        <v>1410.32</v>
      </c>
      <c r="D19" s="126">
        <v>1077.71</v>
      </c>
      <c r="E19" s="125" t="s">
        <v>101</v>
      </c>
      <c r="F19" s="126">
        <v>276.44</v>
      </c>
      <c r="G19" s="126">
        <f t="shared" si="0"/>
        <v>2764.47</v>
      </c>
      <c r="H19" s="125" t="s">
        <v>283</v>
      </c>
      <c r="I19" s="125" t="s">
        <v>73</v>
      </c>
      <c r="J19" s="125"/>
      <c r="K19" s="125" t="s">
        <v>147</v>
      </c>
      <c r="L19" s="127">
        <v>216172</v>
      </c>
      <c r="M19" s="128">
        <v>3544</v>
      </c>
      <c r="N19" s="128">
        <v>1410.32</v>
      </c>
      <c r="O19" s="128">
        <v>1077.71</v>
      </c>
      <c r="P19" s="129">
        <v>276.44</v>
      </c>
      <c r="Q19" s="127"/>
      <c r="R19" s="128"/>
      <c r="S19" s="128"/>
      <c r="T19" s="128"/>
      <c r="U19" s="129"/>
      <c r="V19" s="127"/>
      <c r="W19" s="128"/>
      <c r="X19" s="128"/>
      <c r="Y19" s="128"/>
      <c r="Z19" s="129"/>
      <c r="AA19" s="127"/>
      <c r="AB19" s="128"/>
      <c r="AC19" s="128"/>
      <c r="AD19" s="128"/>
      <c r="AE19" s="129"/>
      <c r="AF19" s="130"/>
      <c r="AG19" s="130"/>
      <c r="AH19" s="130"/>
      <c r="AI19" s="130"/>
      <c r="AJ19" s="130"/>
      <c r="AK19" s="127"/>
      <c r="AL19" s="128"/>
      <c r="AM19" s="128"/>
      <c r="AN19" s="128"/>
      <c r="AO19" s="129"/>
      <c r="AP19" s="127"/>
      <c r="AQ19" s="128"/>
      <c r="AR19" s="128"/>
      <c r="AS19" s="128"/>
      <c r="AT19" s="129"/>
      <c r="AU19" s="131">
        <f t="shared" si="1"/>
        <v>216172</v>
      </c>
      <c r="AV19" s="132">
        <f t="shared" si="2"/>
        <v>3544</v>
      </c>
      <c r="AW19" s="133">
        <f t="shared" si="3"/>
        <v>1410.32</v>
      </c>
      <c r="AX19" s="133">
        <f t="shared" si="3"/>
        <v>1077.71</v>
      </c>
      <c r="AY19" s="133">
        <f t="shared" si="3"/>
        <v>276.44</v>
      </c>
    </row>
    <row r="20" spans="1:51" s="212" customFormat="1" x14ac:dyDescent="0.2">
      <c r="A20" s="200" t="s">
        <v>13</v>
      </c>
      <c r="B20" s="200" t="s">
        <v>135</v>
      </c>
      <c r="C20" s="201">
        <v>1864.16</v>
      </c>
      <c r="D20" s="201">
        <v>1424.52</v>
      </c>
      <c r="E20" s="200" t="s">
        <v>101</v>
      </c>
      <c r="F20" s="201">
        <v>281.82</v>
      </c>
      <c r="G20" s="201">
        <f t="shared" si="0"/>
        <v>3570.5000000000005</v>
      </c>
      <c r="H20" s="200" t="s">
        <v>312</v>
      </c>
      <c r="I20" s="200" t="s">
        <v>74</v>
      </c>
      <c r="J20" s="200" t="s">
        <v>317</v>
      </c>
      <c r="K20" s="200" t="s">
        <v>193</v>
      </c>
      <c r="L20" s="202">
        <v>285736</v>
      </c>
      <c r="M20" s="203">
        <v>4843</v>
      </c>
      <c r="N20" s="203">
        <v>1864.16</v>
      </c>
      <c r="O20" s="203">
        <v>1424.52</v>
      </c>
      <c r="P20" s="204">
        <v>281.82</v>
      </c>
      <c r="Q20" s="202"/>
      <c r="R20" s="203"/>
      <c r="S20" s="203"/>
      <c r="T20" s="203"/>
      <c r="U20" s="204"/>
      <c r="V20" s="202"/>
      <c r="W20" s="203"/>
      <c r="X20" s="203"/>
      <c r="Y20" s="203"/>
      <c r="Z20" s="204"/>
      <c r="AA20" s="202"/>
      <c r="AB20" s="203"/>
      <c r="AC20" s="203"/>
      <c r="AD20" s="203"/>
      <c r="AE20" s="204"/>
      <c r="AF20" s="205"/>
      <c r="AG20" s="205"/>
      <c r="AH20" s="205"/>
      <c r="AI20" s="205"/>
      <c r="AJ20" s="205"/>
      <c r="AK20" s="202"/>
      <c r="AL20" s="203"/>
      <c r="AM20" s="203"/>
      <c r="AN20" s="203"/>
      <c r="AO20" s="204"/>
      <c r="AP20" s="202"/>
      <c r="AQ20" s="203"/>
      <c r="AR20" s="203"/>
      <c r="AS20" s="203"/>
      <c r="AT20" s="204"/>
      <c r="AU20" s="206">
        <f t="shared" si="1"/>
        <v>285736</v>
      </c>
      <c r="AV20" s="207">
        <f t="shared" si="2"/>
        <v>4843</v>
      </c>
      <c r="AW20" s="208">
        <f t="shared" si="3"/>
        <v>1864.16</v>
      </c>
      <c r="AX20" s="208">
        <f t="shared" si="3"/>
        <v>1424.52</v>
      </c>
      <c r="AY20" s="208">
        <f t="shared" si="3"/>
        <v>281.82</v>
      </c>
    </row>
    <row r="21" spans="1:51" s="212" customFormat="1" x14ac:dyDescent="0.2">
      <c r="A21" s="200" t="s">
        <v>14</v>
      </c>
      <c r="B21" s="200" t="s">
        <v>135</v>
      </c>
      <c r="C21" s="201">
        <v>819.84</v>
      </c>
      <c r="D21" s="201">
        <v>626.49</v>
      </c>
      <c r="E21" s="200" t="s">
        <v>101</v>
      </c>
      <c r="F21" s="201">
        <v>421.77</v>
      </c>
      <c r="G21" s="201">
        <f t="shared" si="0"/>
        <v>1868.1</v>
      </c>
      <c r="H21" s="200" t="s">
        <v>318</v>
      </c>
      <c r="I21" s="200" t="s">
        <v>74</v>
      </c>
      <c r="J21" s="200" t="s">
        <v>319</v>
      </c>
      <c r="K21" s="200" t="s">
        <v>214</v>
      </c>
      <c r="L21" s="202">
        <v>125664</v>
      </c>
      <c r="M21" s="203">
        <v>2130</v>
      </c>
      <c r="N21" s="203">
        <v>819.84</v>
      </c>
      <c r="O21" s="203">
        <v>626.49</v>
      </c>
      <c r="P21" s="204">
        <v>421.77</v>
      </c>
      <c r="Q21" s="202"/>
      <c r="R21" s="203"/>
      <c r="S21" s="203"/>
      <c r="T21" s="203"/>
      <c r="U21" s="204"/>
      <c r="V21" s="202"/>
      <c r="W21" s="203"/>
      <c r="X21" s="203"/>
      <c r="Y21" s="203"/>
      <c r="Z21" s="204"/>
      <c r="AA21" s="202"/>
      <c r="AB21" s="203"/>
      <c r="AC21" s="203"/>
      <c r="AD21" s="203"/>
      <c r="AE21" s="204"/>
      <c r="AF21" s="205"/>
      <c r="AG21" s="205"/>
      <c r="AH21" s="205"/>
      <c r="AI21" s="205"/>
      <c r="AJ21" s="205"/>
      <c r="AK21" s="202"/>
      <c r="AL21" s="203"/>
      <c r="AM21" s="203"/>
      <c r="AN21" s="203"/>
      <c r="AO21" s="204"/>
      <c r="AP21" s="202"/>
      <c r="AQ21" s="203"/>
      <c r="AR21" s="203"/>
      <c r="AS21" s="203"/>
      <c r="AT21" s="204"/>
      <c r="AU21" s="206">
        <f t="shared" si="1"/>
        <v>125664</v>
      </c>
      <c r="AV21" s="207">
        <f t="shared" si="2"/>
        <v>2130</v>
      </c>
      <c r="AW21" s="208">
        <f t="shared" si="3"/>
        <v>819.84</v>
      </c>
      <c r="AX21" s="208">
        <f t="shared" si="3"/>
        <v>626.49</v>
      </c>
      <c r="AY21" s="208">
        <f t="shared" si="3"/>
        <v>421.77</v>
      </c>
    </row>
    <row r="22" spans="1:51" s="169" customFormat="1" x14ac:dyDescent="0.2">
      <c r="A22" s="160" t="s">
        <v>15</v>
      </c>
      <c r="B22" s="160" t="s">
        <v>135</v>
      </c>
      <c r="C22" s="161">
        <v>29.28</v>
      </c>
      <c r="D22" s="161">
        <v>22.64</v>
      </c>
      <c r="E22" s="160" t="s">
        <v>101</v>
      </c>
      <c r="F22" s="161">
        <v>280.64999999999998</v>
      </c>
      <c r="G22" s="161">
        <f t="shared" si="0"/>
        <v>332.57</v>
      </c>
      <c r="H22" s="160" t="s">
        <v>302</v>
      </c>
      <c r="I22" s="160" t="s">
        <v>75</v>
      </c>
      <c r="J22" s="160" t="s">
        <v>253</v>
      </c>
      <c r="K22" s="160" t="s">
        <v>187</v>
      </c>
      <c r="L22" s="162">
        <v>4488</v>
      </c>
      <c r="M22" s="163">
        <v>6</v>
      </c>
      <c r="N22" s="163">
        <v>29.28</v>
      </c>
      <c r="O22" s="163">
        <v>22.64</v>
      </c>
      <c r="P22" s="164">
        <v>280.64999999999998</v>
      </c>
      <c r="Q22" s="162"/>
      <c r="R22" s="163"/>
      <c r="S22" s="163"/>
      <c r="T22" s="163"/>
      <c r="U22" s="164"/>
      <c r="V22" s="162"/>
      <c r="W22" s="163"/>
      <c r="X22" s="163"/>
      <c r="Y22" s="163"/>
      <c r="Z22" s="164"/>
      <c r="AA22" s="162"/>
      <c r="AB22" s="163"/>
      <c r="AC22" s="163"/>
      <c r="AD22" s="163"/>
      <c r="AE22" s="164"/>
      <c r="AF22" s="165"/>
      <c r="AG22" s="165"/>
      <c r="AH22" s="165"/>
      <c r="AI22" s="165"/>
      <c r="AJ22" s="165"/>
      <c r="AK22" s="162"/>
      <c r="AL22" s="163"/>
      <c r="AM22" s="163"/>
      <c r="AN22" s="163"/>
      <c r="AO22" s="164"/>
      <c r="AP22" s="162"/>
      <c r="AQ22" s="163"/>
      <c r="AR22" s="163"/>
      <c r="AS22" s="163"/>
      <c r="AT22" s="164"/>
      <c r="AU22" s="166">
        <f t="shared" si="1"/>
        <v>4488</v>
      </c>
      <c r="AV22" s="167">
        <f t="shared" si="2"/>
        <v>6</v>
      </c>
      <c r="AW22" s="168">
        <f t="shared" si="3"/>
        <v>29.28</v>
      </c>
      <c r="AX22" s="168">
        <f t="shared" si="3"/>
        <v>22.64</v>
      </c>
      <c r="AY22" s="168">
        <f t="shared" si="3"/>
        <v>280.64999999999998</v>
      </c>
    </row>
    <row r="23" spans="1:51" s="169" customFormat="1" x14ac:dyDescent="0.2">
      <c r="A23" s="160" t="s">
        <v>16</v>
      </c>
      <c r="B23" s="160" t="s">
        <v>135</v>
      </c>
      <c r="C23" s="161">
        <v>136.04</v>
      </c>
      <c r="D23" s="161"/>
      <c r="E23" s="160" t="s">
        <v>101</v>
      </c>
      <c r="F23" s="161"/>
      <c r="G23" s="161">
        <f t="shared" si="0"/>
        <v>136.04</v>
      </c>
      <c r="H23" s="160" t="s">
        <v>302</v>
      </c>
      <c r="I23" s="160" t="s">
        <v>75</v>
      </c>
      <c r="J23" s="160" t="s">
        <v>256</v>
      </c>
      <c r="K23" s="160" t="s">
        <v>189</v>
      </c>
      <c r="L23" s="162">
        <v>0</v>
      </c>
      <c r="M23" s="163">
        <v>0</v>
      </c>
      <c r="N23" s="163">
        <v>136.04</v>
      </c>
      <c r="O23" s="163"/>
      <c r="P23" s="164"/>
      <c r="Q23" s="162"/>
      <c r="R23" s="163"/>
      <c r="S23" s="163"/>
      <c r="T23" s="163"/>
      <c r="U23" s="164"/>
      <c r="V23" s="162"/>
      <c r="W23" s="163"/>
      <c r="X23" s="163"/>
      <c r="Y23" s="163"/>
      <c r="Z23" s="164"/>
      <c r="AA23" s="162"/>
      <c r="AB23" s="163"/>
      <c r="AC23" s="163"/>
      <c r="AD23" s="163"/>
      <c r="AE23" s="164"/>
      <c r="AF23" s="165"/>
      <c r="AG23" s="165"/>
      <c r="AH23" s="165"/>
      <c r="AI23" s="165"/>
      <c r="AJ23" s="165"/>
      <c r="AK23" s="162"/>
      <c r="AL23" s="163"/>
      <c r="AM23" s="163"/>
      <c r="AN23" s="163"/>
      <c r="AO23" s="164"/>
      <c r="AP23" s="162"/>
      <c r="AQ23" s="163"/>
      <c r="AR23" s="163"/>
      <c r="AS23" s="163"/>
      <c r="AT23" s="164"/>
      <c r="AU23" s="166">
        <f t="shared" si="1"/>
        <v>0</v>
      </c>
      <c r="AV23" s="167">
        <f t="shared" si="2"/>
        <v>0</v>
      </c>
      <c r="AW23" s="168">
        <f t="shared" si="3"/>
        <v>136.04</v>
      </c>
      <c r="AX23" s="168">
        <f t="shared" si="3"/>
        <v>0</v>
      </c>
      <c r="AY23" s="168">
        <f t="shared" si="3"/>
        <v>0</v>
      </c>
    </row>
    <row r="24" spans="1:51" s="169" customFormat="1" x14ac:dyDescent="0.2">
      <c r="A24" s="160" t="s">
        <v>17</v>
      </c>
      <c r="B24" s="160" t="s">
        <v>135</v>
      </c>
      <c r="C24" s="161">
        <v>136.04</v>
      </c>
      <c r="D24" s="161"/>
      <c r="E24" s="160" t="s">
        <v>101</v>
      </c>
      <c r="F24" s="161"/>
      <c r="G24" s="161">
        <f t="shared" si="0"/>
        <v>136.04</v>
      </c>
      <c r="H24" s="160" t="s">
        <v>302</v>
      </c>
      <c r="I24" s="160" t="s">
        <v>75</v>
      </c>
      <c r="J24" s="160" t="s">
        <v>255</v>
      </c>
      <c r="K24" s="160" t="s">
        <v>204</v>
      </c>
      <c r="L24" s="162">
        <v>0</v>
      </c>
      <c r="M24" s="163">
        <v>0</v>
      </c>
      <c r="N24" s="163">
        <v>136.04</v>
      </c>
      <c r="O24" s="163"/>
      <c r="P24" s="164"/>
      <c r="Q24" s="162"/>
      <c r="R24" s="163"/>
      <c r="S24" s="163"/>
      <c r="T24" s="163"/>
      <c r="U24" s="164"/>
      <c r="V24" s="162"/>
      <c r="W24" s="163"/>
      <c r="X24" s="163"/>
      <c r="Y24" s="163"/>
      <c r="Z24" s="164"/>
      <c r="AA24" s="162"/>
      <c r="AB24" s="163"/>
      <c r="AC24" s="163"/>
      <c r="AD24" s="163"/>
      <c r="AE24" s="164"/>
      <c r="AF24" s="165"/>
      <c r="AG24" s="165"/>
      <c r="AH24" s="165"/>
      <c r="AI24" s="165"/>
      <c r="AJ24" s="165"/>
      <c r="AK24" s="162"/>
      <c r="AL24" s="163"/>
      <c r="AM24" s="163"/>
      <c r="AN24" s="163"/>
      <c r="AO24" s="164"/>
      <c r="AP24" s="162"/>
      <c r="AQ24" s="163"/>
      <c r="AR24" s="163"/>
      <c r="AS24" s="163"/>
      <c r="AT24" s="164"/>
      <c r="AU24" s="166">
        <f t="shared" si="1"/>
        <v>0</v>
      </c>
      <c r="AV24" s="167">
        <f t="shared" si="2"/>
        <v>0</v>
      </c>
      <c r="AW24" s="168">
        <f t="shared" si="3"/>
        <v>136.04</v>
      </c>
      <c r="AX24" s="168">
        <f t="shared" si="3"/>
        <v>0</v>
      </c>
      <c r="AY24" s="168">
        <f t="shared" si="3"/>
        <v>0</v>
      </c>
    </row>
    <row r="25" spans="1:51" s="169" customFormat="1" x14ac:dyDescent="0.2">
      <c r="A25" s="160" t="s">
        <v>18</v>
      </c>
      <c r="B25" s="160" t="s">
        <v>135</v>
      </c>
      <c r="C25" s="161">
        <v>234.24</v>
      </c>
      <c r="D25" s="161"/>
      <c r="E25" s="160" t="s">
        <v>101</v>
      </c>
      <c r="F25" s="161">
        <v>280.52999999999997</v>
      </c>
      <c r="G25" s="161">
        <f t="shared" si="0"/>
        <v>514.77</v>
      </c>
      <c r="H25" s="160" t="s">
        <v>299</v>
      </c>
      <c r="I25" s="160" t="s">
        <v>75</v>
      </c>
      <c r="J25" s="160" t="s">
        <v>300</v>
      </c>
      <c r="K25" s="160" t="s">
        <v>191</v>
      </c>
      <c r="L25" s="162">
        <v>35904</v>
      </c>
      <c r="M25" s="163">
        <v>48</v>
      </c>
      <c r="N25" s="163">
        <v>234.24</v>
      </c>
      <c r="O25" s="163"/>
      <c r="P25" s="164">
        <v>280.52999999999997</v>
      </c>
      <c r="Q25" s="162"/>
      <c r="R25" s="163"/>
      <c r="S25" s="163"/>
      <c r="T25" s="163"/>
      <c r="U25" s="164"/>
      <c r="V25" s="162"/>
      <c r="W25" s="163"/>
      <c r="X25" s="163"/>
      <c r="Y25" s="163"/>
      <c r="Z25" s="164"/>
      <c r="AA25" s="162"/>
      <c r="AB25" s="163"/>
      <c r="AC25" s="163"/>
      <c r="AD25" s="163"/>
      <c r="AE25" s="164"/>
      <c r="AF25" s="165"/>
      <c r="AG25" s="165"/>
      <c r="AH25" s="165"/>
      <c r="AI25" s="165"/>
      <c r="AJ25" s="165"/>
      <c r="AK25" s="162"/>
      <c r="AL25" s="163"/>
      <c r="AM25" s="163"/>
      <c r="AN25" s="163"/>
      <c r="AO25" s="164"/>
      <c r="AP25" s="162"/>
      <c r="AQ25" s="163"/>
      <c r="AR25" s="163"/>
      <c r="AS25" s="163"/>
      <c r="AT25" s="164"/>
      <c r="AU25" s="166">
        <f t="shared" si="1"/>
        <v>35904</v>
      </c>
      <c r="AV25" s="167">
        <f t="shared" si="2"/>
        <v>48</v>
      </c>
      <c r="AW25" s="168">
        <f t="shared" si="3"/>
        <v>234.24</v>
      </c>
      <c r="AX25" s="168">
        <f t="shared" ref="AX25:AX49" si="4">O25+AN2472+Y25+AD25+AI25+AN25+AS25</f>
        <v>0</v>
      </c>
      <c r="AY25" s="168">
        <f t="shared" si="3"/>
        <v>280.52999999999997</v>
      </c>
    </row>
    <row r="26" spans="1:51" s="169" customFormat="1" x14ac:dyDescent="0.2">
      <c r="A26" s="160" t="s">
        <v>19</v>
      </c>
      <c r="B26" s="160" t="s">
        <v>135</v>
      </c>
      <c r="C26" s="161">
        <v>53.68</v>
      </c>
      <c r="D26" s="161">
        <v>41.51</v>
      </c>
      <c r="E26" s="160" t="s">
        <v>101</v>
      </c>
      <c r="F26" s="161">
        <v>210.03</v>
      </c>
      <c r="G26" s="161">
        <f t="shared" si="0"/>
        <v>305.22000000000003</v>
      </c>
      <c r="H26" s="160" t="s">
        <v>306</v>
      </c>
      <c r="I26" s="160" t="s">
        <v>75</v>
      </c>
      <c r="J26" s="160" t="s">
        <v>254</v>
      </c>
      <c r="K26" s="160" t="s">
        <v>188</v>
      </c>
      <c r="L26" s="162">
        <v>8228</v>
      </c>
      <c r="M26" s="163">
        <v>11</v>
      </c>
      <c r="N26" s="163">
        <v>53.68</v>
      </c>
      <c r="O26" s="163">
        <v>41.51</v>
      </c>
      <c r="P26" s="164">
        <v>210.03</v>
      </c>
      <c r="Q26" s="162"/>
      <c r="R26" s="163"/>
      <c r="S26" s="163"/>
      <c r="T26" s="163"/>
      <c r="U26" s="164"/>
      <c r="V26" s="162"/>
      <c r="W26" s="163"/>
      <c r="X26" s="163"/>
      <c r="Y26" s="163"/>
      <c r="Z26" s="164"/>
      <c r="AA26" s="162"/>
      <c r="AB26" s="163"/>
      <c r="AC26" s="163"/>
      <c r="AD26" s="163"/>
      <c r="AE26" s="164"/>
      <c r="AF26" s="165"/>
      <c r="AG26" s="165"/>
      <c r="AH26" s="165"/>
      <c r="AI26" s="165"/>
      <c r="AJ26" s="165"/>
      <c r="AK26" s="162"/>
      <c r="AL26" s="163"/>
      <c r="AM26" s="163"/>
      <c r="AN26" s="163"/>
      <c r="AO26" s="164"/>
      <c r="AP26" s="162"/>
      <c r="AQ26" s="163"/>
      <c r="AR26" s="163"/>
      <c r="AS26" s="163"/>
      <c r="AT26" s="164"/>
      <c r="AU26" s="166">
        <f t="shared" si="1"/>
        <v>8228</v>
      </c>
      <c r="AV26" s="167">
        <f t="shared" si="2"/>
        <v>11</v>
      </c>
      <c r="AW26" s="168">
        <f t="shared" si="3"/>
        <v>53.68</v>
      </c>
      <c r="AX26" s="168">
        <f t="shared" si="4"/>
        <v>41.51</v>
      </c>
      <c r="AY26" s="168">
        <f t="shared" si="3"/>
        <v>210.03</v>
      </c>
    </row>
    <row r="27" spans="1:51" s="169" customFormat="1" x14ac:dyDescent="0.2">
      <c r="A27" s="160" t="s">
        <v>20</v>
      </c>
      <c r="B27" s="160" t="s">
        <v>135</v>
      </c>
      <c r="C27" s="161">
        <v>2313.12</v>
      </c>
      <c r="D27" s="161">
        <v>1767.59</v>
      </c>
      <c r="E27" s="160" t="s">
        <v>101</v>
      </c>
      <c r="F27" s="161">
        <v>280.42</v>
      </c>
      <c r="G27" s="161">
        <f t="shared" si="0"/>
        <v>4361.13</v>
      </c>
      <c r="H27" s="160" t="s">
        <v>297</v>
      </c>
      <c r="I27" s="160" t="s">
        <v>76</v>
      </c>
      <c r="J27" s="160" t="s">
        <v>258</v>
      </c>
      <c r="K27" s="160" t="s">
        <v>180</v>
      </c>
      <c r="L27" s="162">
        <v>354552</v>
      </c>
      <c r="M27" s="163">
        <v>474</v>
      </c>
      <c r="N27" s="163">
        <v>2313.12</v>
      </c>
      <c r="O27" s="163">
        <v>1767.59</v>
      </c>
      <c r="P27" s="164">
        <v>280.42</v>
      </c>
      <c r="Q27" s="162"/>
      <c r="R27" s="163"/>
      <c r="S27" s="163"/>
      <c r="T27" s="163"/>
      <c r="U27" s="164"/>
      <c r="V27" s="162"/>
      <c r="W27" s="163"/>
      <c r="X27" s="163"/>
      <c r="Y27" s="163"/>
      <c r="Z27" s="164"/>
      <c r="AA27" s="162"/>
      <c r="AB27" s="163"/>
      <c r="AC27" s="163"/>
      <c r="AD27" s="163"/>
      <c r="AE27" s="164"/>
      <c r="AF27" s="165"/>
      <c r="AG27" s="165"/>
      <c r="AH27" s="165"/>
      <c r="AI27" s="165"/>
      <c r="AJ27" s="165"/>
      <c r="AK27" s="162"/>
      <c r="AL27" s="163"/>
      <c r="AM27" s="163"/>
      <c r="AN27" s="163"/>
      <c r="AO27" s="164"/>
      <c r="AP27" s="162"/>
      <c r="AQ27" s="163"/>
      <c r="AR27" s="163"/>
      <c r="AS27" s="163"/>
      <c r="AT27" s="164"/>
      <c r="AU27" s="166">
        <f t="shared" si="1"/>
        <v>354552</v>
      </c>
      <c r="AV27" s="167">
        <f t="shared" si="2"/>
        <v>474</v>
      </c>
      <c r="AW27" s="168">
        <f t="shared" si="3"/>
        <v>2313.12</v>
      </c>
      <c r="AX27" s="168">
        <f t="shared" si="4"/>
        <v>1767.59</v>
      </c>
      <c r="AY27" s="168">
        <f t="shared" si="3"/>
        <v>280.42</v>
      </c>
    </row>
    <row r="28" spans="1:51" s="169" customFormat="1" x14ac:dyDescent="0.2">
      <c r="A28" s="160" t="s">
        <v>21</v>
      </c>
      <c r="B28" s="160" t="s">
        <v>135</v>
      </c>
      <c r="C28" s="161">
        <v>961.36</v>
      </c>
      <c r="D28" s="161">
        <v>734.63</v>
      </c>
      <c r="E28" s="160" t="s">
        <v>101</v>
      </c>
      <c r="F28" s="161">
        <v>560.16999999999996</v>
      </c>
      <c r="G28" s="161">
        <f t="shared" si="0"/>
        <v>2256.16</v>
      </c>
      <c r="H28" s="160" t="s">
        <v>298</v>
      </c>
      <c r="I28" s="160" t="s">
        <v>76</v>
      </c>
      <c r="J28" s="160" t="s">
        <v>259</v>
      </c>
      <c r="K28" s="160" t="s">
        <v>209</v>
      </c>
      <c r="L28" s="162">
        <v>147356</v>
      </c>
      <c r="M28" s="163">
        <v>197</v>
      </c>
      <c r="N28" s="163">
        <v>961.36</v>
      </c>
      <c r="O28" s="163">
        <v>734.63</v>
      </c>
      <c r="P28" s="164">
        <v>560.16999999999996</v>
      </c>
      <c r="Q28" s="162"/>
      <c r="R28" s="163"/>
      <c r="S28" s="163"/>
      <c r="T28" s="163"/>
      <c r="U28" s="164"/>
      <c r="V28" s="162"/>
      <c r="W28" s="163"/>
      <c r="X28" s="163"/>
      <c r="Y28" s="163"/>
      <c r="Z28" s="164"/>
      <c r="AA28" s="162"/>
      <c r="AB28" s="163"/>
      <c r="AC28" s="163"/>
      <c r="AD28" s="163"/>
      <c r="AE28" s="164"/>
      <c r="AF28" s="165"/>
      <c r="AG28" s="165"/>
      <c r="AH28" s="165"/>
      <c r="AI28" s="165"/>
      <c r="AJ28" s="165"/>
      <c r="AK28" s="162"/>
      <c r="AL28" s="163"/>
      <c r="AM28" s="163"/>
      <c r="AN28" s="163"/>
      <c r="AO28" s="164"/>
      <c r="AP28" s="162"/>
      <c r="AQ28" s="163"/>
      <c r="AR28" s="163"/>
      <c r="AS28" s="163"/>
      <c r="AT28" s="164"/>
      <c r="AU28" s="166">
        <f t="shared" si="1"/>
        <v>147356</v>
      </c>
      <c r="AV28" s="167">
        <f t="shared" si="2"/>
        <v>197</v>
      </c>
      <c r="AW28" s="168">
        <f t="shared" si="3"/>
        <v>961.36</v>
      </c>
      <c r="AX28" s="168">
        <f t="shared" si="4"/>
        <v>734.63</v>
      </c>
      <c r="AY28" s="168">
        <f t="shared" si="3"/>
        <v>560.16999999999996</v>
      </c>
    </row>
    <row r="29" spans="1:51" s="169" customFormat="1" x14ac:dyDescent="0.2">
      <c r="A29" s="160" t="s">
        <v>22</v>
      </c>
      <c r="B29" s="160" t="s">
        <v>135</v>
      </c>
      <c r="C29" s="161">
        <v>844.24</v>
      </c>
      <c r="D29" s="161">
        <v>645.13</v>
      </c>
      <c r="E29" s="160" t="s">
        <v>101</v>
      </c>
      <c r="F29" s="161">
        <v>279.70999999999998</v>
      </c>
      <c r="G29" s="161">
        <f t="shared" si="0"/>
        <v>1769.08</v>
      </c>
      <c r="H29" s="160" t="s">
        <v>292</v>
      </c>
      <c r="I29" s="160" t="s">
        <v>77</v>
      </c>
      <c r="J29" s="160" t="s">
        <v>293</v>
      </c>
      <c r="K29" s="160" t="s">
        <v>159</v>
      </c>
      <c r="L29" s="162">
        <v>129404</v>
      </c>
      <c r="M29" s="163">
        <v>2087</v>
      </c>
      <c r="N29" s="163">
        <v>844.24</v>
      </c>
      <c r="O29" s="163">
        <v>645.13</v>
      </c>
      <c r="P29" s="164">
        <v>279.70999999999998</v>
      </c>
      <c r="Q29" s="162"/>
      <c r="R29" s="163"/>
      <c r="S29" s="163"/>
      <c r="T29" s="163"/>
      <c r="U29" s="164"/>
      <c r="V29" s="162"/>
      <c r="W29" s="163"/>
      <c r="X29" s="163"/>
      <c r="Y29" s="163"/>
      <c r="Z29" s="164"/>
      <c r="AA29" s="162"/>
      <c r="AB29" s="163"/>
      <c r="AC29" s="163"/>
      <c r="AD29" s="163"/>
      <c r="AE29" s="164"/>
      <c r="AF29" s="165"/>
      <c r="AG29" s="165"/>
      <c r="AH29" s="165"/>
      <c r="AI29" s="165"/>
      <c r="AJ29" s="165"/>
      <c r="AK29" s="162"/>
      <c r="AL29" s="163"/>
      <c r="AM29" s="163"/>
      <c r="AN29" s="163"/>
      <c r="AO29" s="164"/>
      <c r="AP29" s="162"/>
      <c r="AQ29" s="163"/>
      <c r="AR29" s="163"/>
      <c r="AS29" s="163"/>
      <c r="AT29" s="164"/>
      <c r="AU29" s="166">
        <f t="shared" si="1"/>
        <v>129404</v>
      </c>
      <c r="AV29" s="167">
        <f t="shared" si="2"/>
        <v>2087</v>
      </c>
      <c r="AW29" s="168">
        <f t="shared" si="3"/>
        <v>844.24</v>
      </c>
      <c r="AX29" s="168">
        <f t="shared" si="4"/>
        <v>645.13</v>
      </c>
      <c r="AY29" s="168">
        <f t="shared" si="3"/>
        <v>279.70999999999998</v>
      </c>
    </row>
    <row r="30" spans="1:51" s="169" customFormat="1" x14ac:dyDescent="0.2">
      <c r="A30" s="160" t="s">
        <v>23</v>
      </c>
      <c r="B30" s="160" t="s">
        <v>135</v>
      </c>
      <c r="C30" s="161">
        <v>692.96</v>
      </c>
      <c r="D30" s="161">
        <v>529.53</v>
      </c>
      <c r="E30" s="160" t="s">
        <v>101</v>
      </c>
      <c r="F30" s="161">
        <v>279.70999999999998</v>
      </c>
      <c r="G30" s="161">
        <f t="shared" si="0"/>
        <v>1502.2</v>
      </c>
      <c r="H30" s="160" t="s">
        <v>292</v>
      </c>
      <c r="I30" s="160" t="s">
        <v>77</v>
      </c>
      <c r="J30" s="160"/>
      <c r="K30" s="160" t="s">
        <v>205</v>
      </c>
      <c r="L30" s="162">
        <v>106216</v>
      </c>
      <c r="M30" s="163">
        <v>1713</v>
      </c>
      <c r="N30" s="163">
        <v>692.96</v>
      </c>
      <c r="O30" s="163">
        <v>529.53</v>
      </c>
      <c r="P30" s="164">
        <v>279.70999999999998</v>
      </c>
      <c r="Q30" s="162"/>
      <c r="R30" s="163"/>
      <c r="S30" s="163"/>
      <c r="T30" s="163"/>
      <c r="U30" s="164"/>
      <c r="V30" s="162"/>
      <c r="W30" s="163"/>
      <c r="X30" s="163"/>
      <c r="Y30" s="163"/>
      <c r="Z30" s="164"/>
      <c r="AA30" s="162"/>
      <c r="AB30" s="163"/>
      <c r="AC30" s="163"/>
      <c r="AD30" s="163"/>
      <c r="AE30" s="164"/>
      <c r="AF30" s="165"/>
      <c r="AG30" s="165"/>
      <c r="AH30" s="165"/>
      <c r="AI30" s="165"/>
      <c r="AJ30" s="165"/>
      <c r="AK30" s="162"/>
      <c r="AL30" s="163"/>
      <c r="AM30" s="163"/>
      <c r="AN30" s="163"/>
      <c r="AO30" s="164"/>
      <c r="AP30" s="162"/>
      <c r="AQ30" s="163"/>
      <c r="AR30" s="163"/>
      <c r="AS30" s="163"/>
      <c r="AT30" s="164"/>
      <c r="AU30" s="166">
        <f t="shared" si="1"/>
        <v>106216</v>
      </c>
      <c r="AV30" s="167">
        <f t="shared" si="2"/>
        <v>1713</v>
      </c>
      <c r="AW30" s="168">
        <f t="shared" si="3"/>
        <v>692.96</v>
      </c>
      <c r="AX30" s="168">
        <f t="shared" si="4"/>
        <v>529.53</v>
      </c>
      <c r="AY30" s="168">
        <f t="shared" si="3"/>
        <v>279.70999999999998</v>
      </c>
    </row>
    <row r="31" spans="1:51" s="169" customFormat="1" x14ac:dyDescent="0.2">
      <c r="A31" s="160" t="s">
        <v>24</v>
      </c>
      <c r="B31" s="160" t="s">
        <v>135</v>
      </c>
      <c r="C31" s="161">
        <v>1083.3599999999999</v>
      </c>
      <c r="D31" s="161">
        <v>827.86</v>
      </c>
      <c r="E31" s="160" t="s">
        <v>101</v>
      </c>
      <c r="F31" s="161">
        <v>418.62</v>
      </c>
      <c r="G31" s="161">
        <f t="shared" si="0"/>
        <v>2329.8399999999997</v>
      </c>
      <c r="H31" s="160" t="s">
        <v>292</v>
      </c>
      <c r="I31" s="160" t="s">
        <v>77</v>
      </c>
      <c r="J31" s="160" t="s">
        <v>219</v>
      </c>
      <c r="K31" s="160" t="s">
        <v>208</v>
      </c>
      <c r="L31" s="162">
        <v>166056</v>
      </c>
      <c r="M31" s="163">
        <v>2678</v>
      </c>
      <c r="N31" s="163">
        <v>1083.3599999999999</v>
      </c>
      <c r="O31" s="163">
        <v>827.86</v>
      </c>
      <c r="P31" s="164">
        <v>418.62</v>
      </c>
      <c r="Q31" s="162"/>
      <c r="R31" s="163"/>
      <c r="S31" s="163"/>
      <c r="T31" s="163"/>
      <c r="U31" s="164"/>
      <c r="V31" s="162"/>
      <c r="W31" s="163"/>
      <c r="X31" s="163"/>
      <c r="Y31" s="163"/>
      <c r="Z31" s="164"/>
      <c r="AA31" s="162"/>
      <c r="AB31" s="163"/>
      <c r="AC31" s="163"/>
      <c r="AD31" s="163"/>
      <c r="AE31" s="164"/>
      <c r="AF31" s="165"/>
      <c r="AG31" s="165"/>
      <c r="AH31" s="165"/>
      <c r="AI31" s="165"/>
      <c r="AJ31" s="165"/>
      <c r="AK31" s="162"/>
      <c r="AL31" s="163"/>
      <c r="AM31" s="163"/>
      <c r="AN31" s="163"/>
      <c r="AO31" s="164"/>
      <c r="AP31" s="162"/>
      <c r="AQ31" s="163"/>
      <c r="AR31" s="163"/>
      <c r="AS31" s="163"/>
      <c r="AT31" s="164"/>
      <c r="AU31" s="166">
        <f t="shared" si="1"/>
        <v>166056</v>
      </c>
      <c r="AV31" s="167">
        <f t="shared" si="2"/>
        <v>2678</v>
      </c>
      <c r="AW31" s="168">
        <f t="shared" si="3"/>
        <v>1083.3599999999999</v>
      </c>
      <c r="AX31" s="168">
        <f t="shared" si="4"/>
        <v>827.86</v>
      </c>
      <c r="AY31" s="168">
        <f t="shared" si="3"/>
        <v>418.62</v>
      </c>
    </row>
    <row r="32" spans="1:51" s="169" customFormat="1" x14ac:dyDescent="0.2">
      <c r="A32" s="160" t="s">
        <v>25</v>
      </c>
      <c r="B32" s="160" t="s">
        <v>135</v>
      </c>
      <c r="C32" s="161">
        <v>217.44</v>
      </c>
      <c r="D32" s="161"/>
      <c r="E32" s="160" t="s">
        <v>101</v>
      </c>
      <c r="F32" s="161">
        <v>0</v>
      </c>
      <c r="G32" s="161">
        <f t="shared" si="0"/>
        <v>217.44</v>
      </c>
      <c r="H32" s="160" t="s">
        <v>292</v>
      </c>
      <c r="I32" s="160" t="s">
        <v>78</v>
      </c>
      <c r="J32" s="160" t="s">
        <v>219</v>
      </c>
      <c r="K32" s="160" t="s">
        <v>160</v>
      </c>
      <c r="L32" s="162">
        <v>0</v>
      </c>
      <c r="M32" s="163">
        <v>0</v>
      </c>
      <c r="N32" s="163">
        <v>217.44</v>
      </c>
      <c r="O32" s="163"/>
      <c r="P32" s="164"/>
      <c r="Q32" s="162"/>
      <c r="R32" s="163"/>
      <c r="S32" s="163"/>
      <c r="T32" s="163"/>
      <c r="U32" s="164"/>
      <c r="V32" s="162"/>
      <c r="W32" s="163"/>
      <c r="X32" s="163"/>
      <c r="Y32" s="163"/>
      <c r="Z32" s="164"/>
      <c r="AA32" s="162"/>
      <c r="AB32" s="163"/>
      <c r="AC32" s="163"/>
      <c r="AD32" s="163"/>
      <c r="AE32" s="164"/>
      <c r="AF32" s="165"/>
      <c r="AG32" s="165"/>
      <c r="AH32" s="165"/>
      <c r="AI32" s="165"/>
      <c r="AJ32" s="165"/>
      <c r="AK32" s="162"/>
      <c r="AL32" s="163"/>
      <c r="AM32" s="163"/>
      <c r="AN32" s="163"/>
      <c r="AO32" s="164"/>
      <c r="AP32" s="162"/>
      <c r="AQ32" s="163"/>
      <c r="AR32" s="163"/>
      <c r="AS32" s="163"/>
      <c r="AT32" s="164"/>
      <c r="AU32" s="166">
        <f t="shared" si="1"/>
        <v>0</v>
      </c>
      <c r="AV32" s="167">
        <f t="shared" si="2"/>
        <v>0</v>
      </c>
      <c r="AW32" s="168">
        <f t="shared" si="3"/>
        <v>217.44</v>
      </c>
      <c r="AX32" s="168">
        <f t="shared" si="4"/>
        <v>0</v>
      </c>
      <c r="AY32" s="168">
        <f t="shared" si="3"/>
        <v>0</v>
      </c>
    </row>
    <row r="33" spans="1:51" s="169" customFormat="1" x14ac:dyDescent="0.2">
      <c r="A33" s="160" t="s">
        <v>26</v>
      </c>
      <c r="B33" s="160" t="s">
        <v>135</v>
      </c>
      <c r="C33" s="161">
        <v>29.28</v>
      </c>
      <c r="D33" s="161">
        <v>22.37</v>
      </c>
      <c r="E33" s="160" t="s">
        <v>101</v>
      </c>
      <c r="F33" s="161">
        <v>143.08000000000001</v>
      </c>
      <c r="G33" s="161">
        <f t="shared" si="0"/>
        <v>194.73000000000002</v>
      </c>
      <c r="H33" s="160" t="s">
        <v>297</v>
      </c>
      <c r="I33" s="160" t="s">
        <v>79</v>
      </c>
      <c r="J33" s="160" t="s">
        <v>264</v>
      </c>
      <c r="K33" s="160" t="s">
        <v>181</v>
      </c>
      <c r="L33" s="162">
        <v>4488</v>
      </c>
      <c r="M33" s="163">
        <v>6</v>
      </c>
      <c r="N33" s="163">
        <v>29.28</v>
      </c>
      <c r="O33" s="163">
        <v>22.37</v>
      </c>
      <c r="P33" s="164">
        <v>143.08000000000001</v>
      </c>
      <c r="Q33" s="162"/>
      <c r="R33" s="163"/>
      <c r="S33" s="163"/>
      <c r="T33" s="163"/>
      <c r="U33" s="164"/>
      <c r="V33" s="162"/>
      <c r="W33" s="163"/>
      <c r="X33" s="163"/>
      <c r="Y33" s="163"/>
      <c r="Z33" s="164"/>
      <c r="AA33" s="162"/>
      <c r="AB33" s="163"/>
      <c r="AC33" s="163"/>
      <c r="AD33" s="163"/>
      <c r="AE33" s="164"/>
      <c r="AF33" s="165"/>
      <c r="AG33" s="165"/>
      <c r="AH33" s="165"/>
      <c r="AI33" s="165"/>
      <c r="AJ33" s="165"/>
      <c r="AK33" s="162"/>
      <c r="AL33" s="163"/>
      <c r="AM33" s="163"/>
      <c r="AN33" s="163"/>
      <c r="AO33" s="164"/>
      <c r="AP33" s="162"/>
      <c r="AQ33" s="163"/>
      <c r="AR33" s="163"/>
      <c r="AS33" s="163"/>
      <c r="AT33" s="164"/>
      <c r="AU33" s="166">
        <f t="shared" si="1"/>
        <v>4488</v>
      </c>
      <c r="AV33" s="167">
        <f t="shared" si="2"/>
        <v>6</v>
      </c>
      <c r="AW33" s="168">
        <f t="shared" si="3"/>
        <v>29.28</v>
      </c>
      <c r="AX33" s="168">
        <f t="shared" si="4"/>
        <v>22.37</v>
      </c>
      <c r="AY33" s="168">
        <f t="shared" si="3"/>
        <v>143.08000000000001</v>
      </c>
    </row>
    <row r="34" spans="1:51" s="169" customFormat="1" x14ac:dyDescent="0.2">
      <c r="A34" s="160" t="s">
        <v>27</v>
      </c>
      <c r="B34" s="160" t="s">
        <v>135</v>
      </c>
      <c r="C34" s="161">
        <v>29.28</v>
      </c>
      <c r="D34" s="161">
        <v>22.37</v>
      </c>
      <c r="E34" s="160" t="s">
        <v>101</v>
      </c>
      <c r="F34" s="161">
        <v>280.42</v>
      </c>
      <c r="G34" s="161">
        <f t="shared" si="0"/>
        <v>332.07000000000005</v>
      </c>
      <c r="H34" s="160" t="s">
        <v>297</v>
      </c>
      <c r="I34" s="160" t="s">
        <v>79</v>
      </c>
      <c r="J34" s="160" t="s">
        <v>265</v>
      </c>
      <c r="K34" s="160" t="s">
        <v>182</v>
      </c>
      <c r="L34" s="162">
        <v>4488</v>
      </c>
      <c r="M34" s="163">
        <v>72</v>
      </c>
      <c r="N34" s="163">
        <v>29.28</v>
      </c>
      <c r="O34" s="163">
        <v>22.37</v>
      </c>
      <c r="P34" s="164">
        <v>280.42</v>
      </c>
      <c r="Q34" s="162"/>
      <c r="R34" s="163"/>
      <c r="S34" s="163"/>
      <c r="T34" s="163"/>
      <c r="U34" s="164"/>
      <c r="V34" s="162"/>
      <c r="W34" s="163"/>
      <c r="X34" s="163"/>
      <c r="Y34" s="163"/>
      <c r="Z34" s="164"/>
      <c r="AA34" s="162"/>
      <c r="AB34" s="163"/>
      <c r="AC34" s="163"/>
      <c r="AD34" s="163"/>
      <c r="AE34" s="164"/>
      <c r="AF34" s="165"/>
      <c r="AG34" s="165"/>
      <c r="AH34" s="165"/>
      <c r="AI34" s="165"/>
      <c r="AJ34" s="165"/>
      <c r="AK34" s="162"/>
      <c r="AL34" s="163"/>
      <c r="AM34" s="163"/>
      <c r="AN34" s="163"/>
      <c r="AO34" s="164"/>
      <c r="AP34" s="162"/>
      <c r="AQ34" s="163"/>
      <c r="AR34" s="163"/>
      <c r="AS34" s="163"/>
      <c r="AT34" s="164"/>
      <c r="AU34" s="166">
        <f t="shared" si="1"/>
        <v>4488</v>
      </c>
      <c r="AV34" s="167">
        <f t="shared" si="2"/>
        <v>72</v>
      </c>
      <c r="AW34" s="168">
        <f t="shared" si="3"/>
        <v>29.28</v>
      </c>
      <c r="AX34" s="168">
        <f t="shared" si="4"/>
        <v>22.37</v>
      </c>
      <c r="AY34" s="168">
        <f t="shared" si="3"/>
        <v>280.42</v>
      </c>
    </row>
    <row r="35" spans="1:51" s="169" customFormat="1" x14ac:dyDescent="0.2">
      <c r="A35" s="160" t="s">
        <v>28</v>
      </c>
      <c r="B35" s="160" t="s">
        <v>135</v>
      </c>
      <c r="C35" s="161">
        <v>492.88</v>
      </c>
      <c r="D35" s="161">
        <v>376.64</v>
      </c>
      <c r="E35" s="160" t="s">
        <v>101</v>
      </c>
      <c r="F35" s="161">
        <v>419.49</v>
      </c>
      <c r="G35" s="161">
        <f>C35+D35+F35</f>
        <v>1289.01</v>
      </c>
      <c r="H35" s="160" t="s">
        <v>296</v>
      </c>
      <c r="I35" s="160" t="s">
        <v>79</v>
      </c>
      <c r="J35" s="160" t="s">
        <v>238</v>
      </c>
      <c r="K35" s="160" t="s">
        <v>183</v>
      </c>
      <c r="L35" s="162">
        <v>75548</v>
      </c>
      <c r="M35" s="163">
        <v>1303</v>
      </c>
      <c r="N35" s="163">
        <v>497.88</v>
      </c>
      <c r="O35" s="163">
        <v>376.64</v>
      </c>
      <c r="P35" s="164">
        <v>419.49</v>
      </c>
      <c r="Q35" s="162"/>
      <c r="R35" s="163"/>
      <c r="S35" s="163"/>
      <c r="T35" s="163"/>
      <c r="U35" s="164"/>
      <c r="V35" s="162"/>
      <c r="W35" s="163"/>
      <c r="X35" s="163"/>
      <c r="Y35" s="163"/>
      <c r="Z35" s="164"/>
      <c r="AA35" s="162"/>
      <c r="AB35" s="163"/>
      <c r="AC35" s="163"/>
      <c r="AD35" s="163"/>
      <c r="AE35" s="164"/>
      <c r="AF35" s="165"/>
      <c r="AG35" s="165"/>
      <c r="AH35" s="165"/>
      <c r="AI35" s="165"/>
      <c r="AJ35" s="165"/>
      <c r="AK35" s="162"/>
      <c r="AL35" s="163"/>
      <c r="AM35" s="163"/>
      <c r="AN35" s="163"/>
      <c r="AO35" s="164"/>
      <c r="AP35" s="162"/>
      <c r="AQ35" s="163"/>
      <c r="AR35" s="163"/>
      <c r="AS35" s="163"/>
      <c r="AT35" s="164"/>
      <c r="AU35" s="166">
        <f t="shared" si="1"/>
        <v>75548</v>
      </c>
      <c r="AV35" s="167">
        <f t="shared" si="2"/>
        <v>1303</v>
      </c>
      <c r="AW35" s="168">
        <f t="shared" si="3"/>
        <v>497.88</v>
      </c>
      <c r="AX35" s="168">
        <f t="shared" si="4"/>
        <v>376.64</v>
      </c>
      <c r="AY35" s="168">
        <f t="shared" si="3"/>
        <v>419.49</v>
      </c>
    </row>
    <row r="36" spans="1:51" s="169" customFormat="1" x14ac:dyDescent="0.2">
      <c r="A36" s="160" t="s">
        <v>29</v>
      </c>
      <c r="B36" s="160" t="s">
        <v>135</v>
      </c>
      <c r="C36" s="161">
        <v>0</v>
      </c>
      <c r="D36" s="161">
        <v>0</v>
      </c>
      <c r="E36" s="160" t="s">
        <v>101</v>
      </c>
      <c r="F36" s="161">
        <v>419.32</v>
      </c>
      <c r="G36" s="161">
        <f>C36+D36+F36</f>
        <v>419.32</v>
      </c>
      <c r="H36" s="160" t="s">
        <v>301</v>
      </c>
      <c r="I36" s="160" t="s">
        <v>79</v>
      </c>
      <c r="J36" s="160" t="s">
        <v>238</v>
      </c>
      <c r="K36" s="160" t="s">
        <v>210</v>
      </c>
      <c r="L36" s="162">
        <v>0</v>
      </c>
      <c r="M36" s="163">
        <v>0</v>
      </c>
      <c r="N36" s="163">
        <v>0</v>
      </c>
      <c r="O36" s="163">
        <v>0</v>
      </c>
      <c r="P36" s="164">
        <v>419.32</v>
      </c>
      <c r="Q36" s="162"/>
      <c r="R36" s="163"/>
      <c r="S36" s="163"/>
      <c r="T36" s="163"/>
      <c r="U36" s="164"/>
      <c r="V36" s="162"/>
      <c r="W36" s="163"/>
      <c r="X36" s="163"/>
      <c r="Y36" s="163"/>
      <c r="Z36" s="164"/>
      <c r="AA36" s="162"/>
      <c r="AB36" s="163"/>
      <c r="AC36" s="163"/>
      <c r="AD36" s="163"/>
      <c r="AE36" s="164"/>
      <c r="AF36" s="165"/>
      <c r="AG36" s="165"/>
      <c r="AH36" s="165"/>
      <c r="AI36" s="165"/>
      <c r="AJ36" s="165"/>
      <c r="AK36" s="162"/>
      <c r="AL36" s="163"/>
      <c r="AM36" s="163"/>
      <c r="AN36" s="163"/>
      <c r="AO36" s="164"/>
      <c r="AP36" s="162"/>
      <c r="AQ36" s="163"/>
      <c r="AR36" s="163"/>
      <c r="AS36" s="163"/>
      <c r="AT36" s="164"/>
      <c r="AU36" s="166">
        <f t="shared" si="1"/>
        <v>0</v>
      </c>
      <c r="AV36" s="167">
        <f t="shared" si="2"/>
        <v>0</v>
      </c>
      <c r="AW36" s="168">
        <f t="shared" si="3"/>
        <v>0</v>
      </c>
      <c r="AX36" s="168">
        <f t="shared" si="4"/>
        <v>0</v>
      </c>
      <c r="AY36" s="168">
        <f>P36+U36+Z36+AE36+AJ36+AO36+AT36</f>
        <v>419.32</v>
      </c>
    </row>
    <row r="37" spans="1:51" s="236" customFormat="1" x14ac:dyDescent="0.2">
      <c r="A37" s="226" t="s">
        <v>30</v>
      </c>
      <c r="B37" s="226" t="s">
        <v>135</v>
      </c>
      <c r="C37" s="227">
        <v>217.44</v>
      </c>
      <c r="D37" s="227"/>
      <c r="E37" s="226" t="s">
        <v>101</v>
      </c>
      <c r="F37" s="227"/>
      <c r="G37" s="227">
        <f t="shared" ref="G37:G39" si="5">C37+D37+F37</f>
        <v>217.44</v>
      </c>
      <c r="H37" s="226" t="s">
        <v>310</v>
      </c>
      <c r="I37" s="226" t="s">
        <v>80</v>
      </c>
      <c r="J37" s="226" t="s">
        <v>227</v>
      </c>
      <c r="K37" s="226" t="s">
        <v>195</v>
      </c>
      <c r="L37" s="229">
        <v>0</v>
      </c>
      <c r="M37" s="230">
        <v>0</v>
      </c>
      <c r="N37" s="230">
        <v>217.4</v>
      </c>
      <c r="O37" s="230">
        <v>0</v>
      </c>
      <c r="P37" s="231">
        <v>0</v>
      </c>
      <c r="Q37" s="229"/>
      <c r="R37" s="230"/>
      <c r="S37" s="230"/>
      <c r="T37" s="230"/>
      <c r="U37" s="231"/>
      <c r="V37" s="229"/>
      <c r="W37" s="230"/>
      <c r="X37" s="230"/>
      <c r="Y37" s="230"/>
      <c r="Z37" s="231"/>
      <c r="AA37" s="229"/>
      <c r="AB37" s="230"/>
      <c r="AC37" s="230"/>
      <c r="AD37" s="230"/>
      <c r="AE37" s="231"/>
      <c r="AF37" s="232"/>
      <c r="AG37" s="232"/>
      <c r="AH37" s="232"/>
      <c r="AI37" s="232"/>
      <c r="AJ37" s="232"/>
      <c r="AK37" s="229"/>
      <c r="AL37" s="230"/>
      <c r="AM37" s="230"/>
      <c r="AN37" s="230"/>
      <c r="AO37" s="231"/>
      <c r="AP37" s="229"/>
      <c r="AQ37" s="230"/>
      <c r="AR37" s="230"/>
      <c r="AS37" s="230"/>
      <c r="AT37" s="231"/>
      <c r="AU37" s="233">
        <f t="shared" si="1"/>
        <v>0</v>
      </c>
      <c r="AV37" s="234">
        <f t="shared" si="2"/>
        <v>0</v>
      </c>
      <c r="AW37" s="235">
        <f t="shared" si="3"/>
        <v>217.4</v>
      </c>
      <c r="AX37" s="235">
        <f t="shared" si="4"/>
        <v>0</v>
      </c>
      <c r="AY37" s="235">
        <f t="shared" si="3"/>
        <v>0</v>
      </c>
    </row>
    <row r="38" spans="1:51" s="209" customFormat="1" x14ac:dyDescent="0.2">
      <c r="A38" s="200" t="s">
        <v>31</v>
      </c>
      <c r="B38" s="200" t="s">
        <v>135</v>
      </c>
      <c r="C38" s="201">
        <v>444.08</v>
      </c>
      <c r="D38" s="201">
        <v>339.35</v>
      </c>
      <c r="E38" s="200" t="s">
        <v>101</v>
      </c>
      <c r="F38" s="201">
        <v>421.77</v>
      </c>
      <c r="G38" s="201">
        <f t="shared" si="5"/>
        <v>1205.2</v>
      </c>
      <c r="H38" s="200" t="s">
        <v>310</v>
      </c>
      <c r="I38" s="200" t="s">
        <v>80</v>
      </c>
      <c r="J38" s="97" t="s">
        <v>227</v>
      </c>
      <c r="K38" s="200" t="s">
        <v>196</v>
      </c>
      <c r="L38" s="202">
        <v>68068</v>
      </c>
      <c r="M38" s="203">
        <v>1080</v>
      </c>
      <c r="N38" s="203">
        <v>444.08</v>
      </c>
      <c r="O38" s="203">
        <v>339.35</v>
      </c>
      <c r="P38" s="204">
        <v>421.77</v>
      </c>
      <c r="V38" s="202"/>
      <c r="W38" s="203"/>
      <c r="X38" s="203"/>
      <c r="Y38" s="203"/>
      <c r="Z38" s="204"/>
      <c r="AA38" s="202"/>
      <c r="AB38" s="203"/>
      <c r="AC38" s="203"/>
      <c r="AD38" s="203"/>
      <c r="AE38" s="204"/>
      <c r="AF38" s="205"/>
      <c r="AG38" s="205"/>
      <c r="AH38" s="205"/>
      <c r="AI38" s="205"/>
      <c r="AJ38" s="205"/>
      <c r="AK38" s="202"/>
      <c r="AL38" s="203"/>
      <c r="AM38" s="203"/>
      <c r="AN38" s="203"/>
      <c r="AO38" s="204"/>
      <c r="AP38" s="202"/>
      <c r="AQ38" s="203"/>
      <c r="AR38" s="203"/>
      <c r="AS38" s="203"/>
      <c r="AT38" s="204"/>
      <c r="AU38" s="206" t="e">
        <f>#REF!+L38+V38+AA38+AF38+AL38+AP38</f>
        <v>#REF!</v>
      </c>
      <c r="AV38" s="207" t="e">
        <f>#REF!+M38+W38+AB38+AG38+AK38+AQ38</f>
        <v>#REF!</v>
      </c>
      <c r="AW38" s="208" t="e">
        <f>#REF!+N38+X38+AC38+AH38+AM38+AR38</f>
        <v>#REF!</v>
      </c>
      <c r="AX38" s="208" t="e">
        <f>#REF!+AN2485+Y38+AD38+AI38+AN38+AS38</f>
        <v>#REF!</v>
      </c>
      <c r="AY38" s="208" t="e">
        <f>#REF!+P38+Z38+AE38+AJ38+AO38+AT38</f>
        <v>#REF!</v>
      </c>
    </row>
    <row r="39" spans="1:51" s="209" customFormat="1" x14ac:dyDescent="0.2">
      <c r="A39" s="200" t="s">
        <v>32</v>
      </c>
      <c r="B39" s="200" t="s">
        <v>135</v>
      </c>
      <c r="C39" s="201">
        <v>1625.04</v>
      </c>
      <c r="D39" s="201">
        <v>1241.79</v>
      </c>
      <c r="E39" s="200" t="s">
        <v>101</v>
      </c>
      <c r="F39" s="201">
        <v>281.82</v>
      </c>
      <c r="G39" s="201">
        <f t="shared" si="5"/>
        <v>3148.65</v>
      </c>
      <c r="H39" s="200" t="s">
        <v>310</v>
      </c>
      <c r="I39" s="200" t="s">
        <v>80</v>
      </c>
      <c r="J39" s="200" t="s">
        <v>266</v>
      </c>
      <c r="K39" s="200" t="s">
        <v>197</v>
      </c>
      <c r="L39" s="202">
        <v>249084</v>
      </c>
      <c r="M39" s="203">
        <v>3954</v>
      </c>
      <c r="N39" s="203">
        <v>1625.04</v>
      </c>
      <c r="O39" s="203">
        <v>1241.79</v>
      </c>
      <c r="P39" s="204">
        <v>281.82</v>
      </c>
      <c r="V39" s="202"/>
      <c r="W39" s="203"/>
      <c r="X39" s="203"/>
      <c r="Y39" s="203"/>
      <c r="Z39" s="204"/>
      <c r="AA39" s="202"/>
      <c r="AB39" s="203"/>
      <c r="AC39" s="203"/>
      <c r="AD39" s="203"/>
      <c r="AE39" s="204"/>
      <c r="AF39" s="205"/>
      <c r="AG39" s="205"/>
      <c r="AH39" s="205"/>
      <c r="AI39" s="205"/>
      <c r="AJ39" s="205"/>
      <c r="AK39" s="202"/>
      <c r="AL39" s="203"/>
      <c r="AM39" s="203"/>
      <c r="AN39" s="203"/>
      <c r="AO39" s="204"/>
      <c r="AP39" s="202"/>
      <c r="AQ39" s="203"/>
      <c r="AR39" s="203"/>
      <c r="AS39" s="203"/>
      <c r="AT39" s="204"/>
      <c r="AU39" s="206" t="e">
        <f>#REF!+L39+V39+AA39+AF39+AL39+AP39</f>
        <v>#REF!</v>
      </c>
      <c r="AV39" s="207" t="e">
        <f>#REF!+M39+W39+AB39+AG39+AK39+AQ39</f>
        <v>#REF!</v>
      </c>
      <c r="AW39" s="208" t="e">
        <f>#REF!+N39+X39+AC39+AH39+AM39+AR39</f>
        <v>#REF!</v>
      </c>
      <c r="AX39" s="208" t="e">
        <f>#REF!+AN2486+Y39+AD39+AI39+AN39+AS39</f>
        <v>#REF!</v>
      </c>
      <c r="AY39" s="208" t="e">
        <f>#REF!+P39+Z39+AE39+AJ39+AO39+AT39</f>
        <v>#REF!</v>
      </c>
    </row>
    <row r="40" spans="1:51" s="209" customFormat="1" x14ac:dyDescent="0.2">
      <c r="A40" s="200" t="s">
        <v>33</v>
      </c>
      <c r="B40" s="200" t="s">
        <v>135</v>
      </c>
      <c r="C40" s="201">
        <v>556.32000000000005</v>
      </c>
      <c r="D40" s="201">
        <v>425.12</v>
      </c>
      <c r="E40" s="200" t="s">
        <v>101</v>
      </c>
      <c r="F40" s="201">
        <v>421.77</v>
      </c>
      <c r="G40" s="201">
        <f t="shared" ref="G40:G71" si="6">C40+D40+F40</f>
        <v>1403.21</v>
      </c>
      <c r="H40" s="200" t="s">
        <v>310</v>
      </c>
      <c r="I40" s="200" t="s">
        <v>80</v>
      </c>
      <c r="J40" s="200" t="s">
        <v>267</v>
      </c>
      <c r="K40" s="210" t="s">
        <v>268</v>
      </c>
      <c r="L40" s="202">
        <v>85272</v>
      </c>
      <c r="M40" s="203">
        <v>1354</v>
      </c>
      <c r="N40" s="203">
        <v>556.32000000000005</v>
      </c>
      <c r="O40" s="203">
        <v>425.12</v>
      </c>
      <c r="P40" s="204">
        <v>421.77</v>
      </c>
      <c r="V40" s="202"/>
      <c r="W40" s="203"/>
      <c r="X40" s="203"/>
      <c r="Y40" s="203"/>
      <c r="Z40" s="204"/>
      <c r="AA40" s="202"/>
      <c r="AB40" s="203"/>
      <c r="AC40" s="203"/>
      <c r="AD40" s="203"/>
      <c r="AE40" s="204"/>
      <c r="AF40" s="205"/>
      <c r="AG40" s="205"/>
      <c r="AH40" s="205"/>
      <c r="AI40" s="205"/>
      <c r="AJ40" s="205"/>
      <c r="AK40" s="202"/>
      <c r="AL40" s="203"/>
      <c r="AM40" s="203"/>
      <c r="AN40" s="203"/>
      <c r="AO40" s="204"/>
      <c r="AP40" s="202"/>
      <c r="AQ40" s="203"/>
      <c r="AR40" s="203"/>
      <c r="AS40" s="203"/>
      <c r="AT40" s="204"/>
      <c r="AU40" s="206" t="e">
        <f>#REF!+L40+V40+AA40+AF40+AL40+AP40</f>
        <v>#REF!</v>
      </c>
      <c r="AV40" s="207" t="e">
        <f>#REF!+M40+W40+AB40+AG40+AK40+AQ40</f>
        <v>#REF!</v>
      </c>
      <c r="AW40" s="208" t="e">
        <f>#REF!+N40+X40+AC40+AH40+AM40+AR40</f>
        <v>#REF!</v>
      </c>
      <c r="AX40" s="208" t="e">
        <f>#REF!+AN2487+Y40+AD40+AI40+AN40+AS40</f>
        <v>#REF!</v>
      </c>
      <c r="AY40" s="208" t="e">
        <f>#REF!+P40+Z40+AE40+AJ40+AO40+AT40</f>
        <v>#REF!</v>
      </c>
    </row>
    <row r="41" spans="1:51" s="212" customFormat="1" x14ac:dyDescent="0.2">
      <c r="A41" s="200" t="s">
        <v>34</v>
      </c>
      <c r="B41" s="200" t="s">
        <v>135</v>
      </c>
      <c r="C41" s="201">
        <v>34.159999999999997</v>
      </c>
      <c r="D41" s="201">
        <v>26.1</v>
      </c>
      <c r="E41" s="200" t="s">
        <v>101</v>
      </c>
      <c r="F41" s="201">
        <v>281.82</v>
      </c>
      <c r="G41" s="201">
        <f t="shared" si="6"/>
        <v>342.08</v>
      </c>
      <c r="H41" s="200" t="s">
        <v>310</v>
      </c>
      <c r="I41" s="200" t="s">
        <v>80</v>
      </c>
      <c r="J41" s="200" t="s">
        <v>316</v>
      </c>
      <c r="K41" s="200" t="s">
        <v>192</v>
      </c>
      <c r="L41" s="202">
        <v>5236</v>
      </c>
      <c r="M41" s="203">
        <v>83</v>
      </c>
      <c r="N41" s="203">
        <v>34.159999999999997</v>
      </c>
      <c r="O41" s="203">
        <v>26.1</v>
      </c>
      <c r="P41" s="204">
        <v>281.82</v>
      </c>
      <c r="Q41" s="202"/>
      <c r="R41" s="203"/>
      <c r="S41" s="203"/>
      <c r="T41" s="203"/>
      <c r="U41" s="204"/>
      <c r="V41" s="202"/>
      <c r="W41" s="203"/>
      <c r="X41" s="203"/>
      <c r="Y41" s="203"/>
      <c r="Z41" s="204"/>
      <c r="AA41" s="202"/>
      <c r="AB41" s="203"/>
      <c r="AC41" s="203"/>
      <c r="AD41" s="203"/>
      <c r="AE41" s="204"/>
      <c r="AF41" s="205"/>
      <c r="AG41" s="205"/>
      <c r="AH41" s="205"/>
      <c r="AI41" s="205"/>
      <c r="AJ41" s="205"/>
      <c r="AK41" s="202"/>
      <c r="AL41" s="203"/>
      <c r="AM41" s="203"/>
      <c r="AN41" s="203"/>
      <c r="AO41" s="204"/>
      <c r="AP41" s="202"/>
      <c r="AQ41" s="203"/>
      <c r="AR41" s="203"/>
      <c r="AS41" s="203"/>
      <c r="AT41" s="204"/>
      <c r="AU41" s="206">
        <f t="shared" ref="AU41:AU72" si="7">L41+Q41+V41+AA41+AF41+AL41+AP41</f>
        <v>5236</v>
      </c>
      <c r="AV41" s="207">
        <f t="shared" ref="AV41:AV73" si="8">M41+R41+W41+AB41+AG41+AK41+AQ41</f>
        <v>83</v>
      </c>
      <c r="AW41" s="208">
        <f t="shared" si="3"/>
        <v>34.159999999999997</v>
      </c>
      <c r="AX41" s="208">
        <f t="shared" si="4"/>
        <v>26.1</v>
      </c>
      <c r="AY41" s="208">
        <f t="shared" si="3"/>
        <v>281.82</v>
      </c>
    </row>
    <row r="42" spans="1:51" s="209" customFormat="1" ht="12.6" customHeight="1" x14ac:dyDescent="0.2">
      <c r="A42" s="200" t="s">
        <v>35</v>
      </c>
      <c r="B42" s="200" t="s">
        <v>135</v>
      </c>
      <c r="C42" s="201">
        <v>409.92</v>
      </c>
      <c r="D42" s="201">
        <v>313.24</v>
      </c>
      <c r="E42" s="200" t="s">
        <v>101</v>
      </c>
      <c r="F42" s="201">
        <v>281.82</v>
      </c>
      <c r="G42" s="201">
        <f t="shared" si="6"/>
        <v>1004.98</v>
      </c>
      <c r="H42" s="200" t="s">
        <v>311</v>
      </c>
      <c r="I42" s="200" t="s">
        <v>80</v>
      </c>
      <c r="J42" s="200" t="s">
        <v>269</v>
      </c>
      <c r="K42" s="200" t="s">
        <v>198</v>
      </c>
      <c r="L42" s="202">
        <v>62832</v>
      </c>
      <c r="M42" s="203">
        <v>997</v>
      </c>
      <c r="N42" s="203">
        <v>409.92</v>
      </c>
      <c r="O42" s="203">
        <v>313.24</v>
      </c>
      <c r="P42" s="204">
        <v>281.82</v>
      </c>
      <c r="V42" s="202"/>
      <c r="W42" s="203"/>
      <c r="X42" s="203"/>
      <c r="Y42" s="203"/>
      <c r="Z42" s="204"/>
      <c r="AA42" s="202"/>
      <c r="AB42" s="203"/>
      <c r="AC42" s="203"/>
      <c r="AD42" s="203"/>
      <c r="AE42" s="204"/>
      <c r="AF42" s="205"/>
      <c r="AG42" s="205"/>
      <c r="AH42" s="205"/>
      <c r="AI42" s="205"/>
      <c r="AJ42" s="205"/>
      <c r="AK42" s="202"/>
      <c r="AL42" s="203"/>
      <c r="AM42" s="203"/>
      <c r="AN42" s="203"/>
      <c r="AO42" s="204"/>
      <c r="AP42" s="202"/>
      <c r="AQ42" s="203"/>
      <c r="AR42" s="203"/>
      <c r="AS42" s="203"/>
      <c r="AT42" s="204"/>
      <c r="AU42" s="206" t="e">
        <f>#REF!+L42+V42+AA42+AF42+AL42+AP42</f>
        <v>#REF!</v>
      </c>
      <c r="AV42" s="207" t="e">
        <f>#REF!+M42+W42+AB42+AG42+AK42+AQ42</f>
        <v>#REF!</v>
      </c>
      <c r="AW42" s="208" t="e">
        <f>#REF!+N42+X42+AC42+AH42+AM42+AR42</f>
        <v>#REF!</v>
      </c>
      <c r="AX42" s="208" t="e">
        <f>#REF!+AN2489+Y42+AD42+AI42+AN42+AS42</f>
        <v>#REF!</v>
      </c>
      <c r="AY42" s="208" t="e">
        <f>#REF!+P42+Z42+AE42+AJ42+AO42+AT42</f>
        <v>#REF!</v>
      </c>
    </row>
    <row r="43" spans="1:51" s="209" customFormat="1" x14ac:dyDescent="0.2">
      <c r="A43" s="200" t="s">
        <v>36</v>
      </c>
      <c r="B43" s="200" t="s">
        <v>135</v>
      </c>
      <c r="C43" s="201">
        <v>2039.84</v>
      </c>
      <c r="D43" s="201">
        <v>1558.76</v>
      </c>
      <c r="E43" s="200" t="s">
        <v>101</v>
      </c>
      <c r="F43" s="201">
        <v>563.67999999999995</v>
      </c>
      <c r="G43" s="201">
        <f t="shared" si="6"/>
        <v>4162.28</v>
      </c>
      <c r="H43" s="200" t="s">
        <v>310</v>
      </c>
      <c r="I43" s="200" t="s">
        <v>80</v>
      </c>
      <c r="J43" s="200" t="s">
        <v>270</v>
      </c>
      <c r="K43" s="200" t="s">
        <v>199</v>
      </c>
      <c r="L43" s="202">
        <v>312664</v>
      </c>
      <c r="M43" s="203">
        <v>4963</v>
      </c>
      <c r="N43" s="203">
        <v>2039.84</v>
      </c>
      <c r="O43" s="203">
        <v>1558.76</v>
      </c>
      <c r="P43" s="204">
        <v>563.67999999999995</v>
      </c>
      <c r="V43" s="202"/>
      <c r="W43" s="203"/>
      <c r="X43" s="203"/>
      <c r="Y43" s="203"/>
      <c r="Z43" s="204"/>
      <c r="AA43" s="202"/>
      <c r="AB43" s="203"/>
      <c r="AC43" s="203"/>
      <c r="AD43" s="203"/>
      <c r="AE43" s="204"/>
      <c r="AF43" s="205"/>
      <c r="AG43" s="205"/>
      <c r="AH43" s="205"/>
      <c r="AI43" s="205"/>
      <c r="AJ43" s="205"/>
      <c r="AK43" s="202"/>
      <c r="AL43" s="203"/>
      <c r="AM43" s="203"/>
      <c r="AN43" s="203"/>
      <c r="AO43" s="204"/>
      <c r="AP43" s="202"/>
      <c r="AQ43" s="203"/>
      <c r="AR43" s="203"/>
      <c r="AS43" s="203"/>
      <c r="AT43" s="204"/>
      <c r="AU43" s="206" t="e">
        <f>#REF!+L43+V43+AA43+AF43+AL43+AP43</f>
        <v>#REF!</v>
      </c>
      <c r="AV43" s="207" t="e">
        <f>#REF!+M43+W43+AB43+AG43+AK43+AQ43</f>
        <v>#REF!</v>
      </c>
      <c r="AW43" s="208" t="e">
        <f>#REF!+N43+X43+AC43+AH43+AM43+AR43</f>
        <v>#REF!</v>
      </c>
      <c r="AX43" s="208" t="e">
        <f>#REF!+AN2490+Y43+AD43+AI43+AN43+AS43</f>
        <v>#REF!</v>
      </c>
      <c r="AY43" s="208" t="e">
        <f>#REF!+P43+Z43+AE43+AJ43+AO43+AT43</f>
        <v>#REF!</v>
      </c>
    </row>
    <row r="44" spans="1:51" s="212" customFormat="1" x14ac:dyDescent="0.2">
      <c r="A44" s="200" t="s">
        <v>2</v>
      </c>
      <c r="B44" s="200" t="s">
        <v>135</v>
      </c>
      <c r="C44" s="201">
        <v>217.44</v>
      </c>
      <c r="D44" s="201"/>
      <c r="E44" s="200" t="s">
        <v>101</v>
      </c>
      <c r="F44" s="201"/>
      <c r="G44" s="201">
        <f t="shared" si="6"/>
        <v>217.44</v>
      </c>
      <c r="H44" s="200"/>
      <c r="I44" s="200" t="s">
        <v>80</v>
      </c>
      <c r="J44" s="200" t="s">
        <v>227</v>
      </c>
      <c r="K44" s="200" t="s">
        <v>216</v>
      </c>
      <c r="L44" s="202">
        <v>0</v>
      </c>
      <c r="M44" s="203">
        <v>0</v>
      </c>
      <c r="N44" s="203">
        <v>217.44</v>
      </c>
      <c r="O44" s="203"/>
      <c r="P44" s="204"/>
      <c r="Q44" s="202"/>
      <c r="R44" s="203"/>
      <c r="S44" s="203"/>
      <c r="T44" s="203"/>
      <c r="U44" s="204"/>
      <c r="V44" s="202"/>
      <c r="W44" s="203"/>
      <c r="X44" s="203"/>
      <c r="Y44" s="203"/>
      <c r="Z44" s="204"/>
      <c r="AA44" s="202"/>
      <c r="AB44" s="203"/>
      <c r="AC44" s="203"/>
      <c r="AD44" s="203"/>
      <c r="AE44" s="204"/>
      <c r="AF44" s="205"/>
      <c r="AG44" s="205"/>
      <c r="AH44" s="205"/>
      <c r="AI44" s="205"/>
      <c r="AJ44" s="205"/>
      <c r="AK44" s="202"/>
      <c r="AL44" s="203"/>
      <c r="AM44" s="203"/>
      <c r="AN44" s="203"/>
      <c r="AO44" s="204"/>
      <c r="AP44" s="202"/>
      <c r="AQ44" s="203"/>
      <c r="AR44" s="203"/>
      <c r="AS44" s="203"/>
      <c r="AT44" s="204"/>
      <c r="AU44" s="206">
        <f t="shared" si="7"/>
        <v>0</v>
      </c>
      <c r="AV44" s="207">
        <f t="shared" si="8"/>
        <v>0</v>
      </c>
      <c r="AW44" s="208">
        <f t="shared" si="3"/>
        <v>217.44</v>
      </c>
      <c r="AX44" s="208">
        <f t="shared" si="4"/>
        <v>0</v>
      </c>
      <c r="AY44" s="208">
        <f t="shared" si="3"/>
        <v>0</v>
      </c>
    </row>
    <row r="45" spans="1:51" s="209" customFormat="1" x14ac:dyDescent="0.2">
      <c r="A45" s="200" t="s">
        <v>37</v>
      </c>
      <c r="B45" s="200" t="s">
        <v>135</v>
      </c>
      <c r="C45" s="201">
        <v>19.52</v>
      </c>
      <c r="D45" s="201">
        <v>14.92</v>
      </c>
      <c r="E45" s="200" t="s">
        <v>101</v>
      </c>
      <c r="F45" s="201">
        <v>281.82</v>
      </c>
      <c r="G45" s="201">
        <f t="shared" si="6"/>
        <v>316.26</v>
      </c>
      <c r="H45" s="200" t="s">
        <v>311</v>
      </c>
      <c r="I45" s="200" t="s">
        <v>80</v>
      </c>
      <c r="J45" s="200" t="s">
        <v>271</v>
      </c>
      <c r="K45" s="200" t="s">
        <v>200</v>
      </c>
      <c r="L45" s="202">
        <v>2992</v>
      </c>
      <c r="M45" s="203">
        <v>47</v>
      </c>
      <c r="N45" s="203">
        <v>19.52</v>
      </c>
      <c r="O45" s="203">
        <v>14.92</v>
      </c>
      <c r="P45" s="204">
        <v>281.82</v>
      </c>
      <c r="V45" s="202"/>
      <c r="W45" s="203"/>
      <c r="X45" s="203"/>
      <c r="Y45" s="203"/>
      <c r="Z45" s="204"/>
      <c r="AA45" s="202"/>
      <c r="AB45" s="203"/>
      <c r="AC45" s="203"/>
      <c r="AD45" s="203"/>
      <c r="AE45" s="204"/>
      <c r="AF45" s="205"/>
      <c r="AG45" s="205"/>
      <c r="AH45" s="205"/>
      <c r="AI45" s="205"/>
      <c r="AJ45" s="205"/>
      <c r="AK45" s="202"/>
      <c r="AL45" s="203"/>
      <c r="AM45" s="203"/>
      <c r="AN45" s="203"/>
      <c r="AO45" s="204"/>
      <c r="AP45" s="202"/>
      <c r="AQ45" s="203"/>
      <c r="AR45" s="203"/>
      <c r="AS45" s="203"/>
      <c r="AT45" s="204"/>
      <c r="AU45" s="206" t="e">
        <f>#REF!+L45+V45+AA45+AF45+AL45+AP45</f>
        <v>#REF!</v>
      </c>
      <c r="AV45" s="207" t="e">
        <f>#REF!+M45+W45+AB45+AG45+AK45+AQ45</f>
        <v>#REF!</v>
      </c>
      <c r="AW45" s="208" t="e">
        <f>#REF!+N45+X45+AC45+AH45+AM45+AR45</f>
        <v>#REF!</v>
      </c>
      <c r="AX45" s="208" t="e">
        <f>#REF!+AN2492+Y45+AD45+AI45+AN45+AS45</f>
        <v>#REF!</v>
      </c>
      <c r="AY45" s="208" t="e">
        <f>#REF!+P45+Z45+AE45+AJ45+AO45+AT45</f>
        <v>#REF!</v>
      </c>
    </row>
    <row r="46" spans="1:51" s="209" customFormat="1" x14ac:dyDescent="0.2">
      <c r="A46" s="200" t="s">
        <v>107</v>
      </c>
      <c r="B46" s="200" t="s">
        <v>135</v>
      </c>
      <c r="C46" s="201">
        <v>420.85</v>
      </c>
      <c r="D46" s="201"/>
      <c r="E46" s="200" t="s">
        <v>112</v>
      </c>
      <c r="F46" s="201"/>
      <c r="G46" s="201">
        <f t="shared" si="6"/>
        <v>420.85</v>
      </c>
      <c r="H46" s="200" t="s">
        <v>310</v>
      </c>
      <c r="I46" s="200" t="s">
        <v>80</v>
      </c>
      <c r="J46" s="200" t="s">
        <v>227</v>
      </c>
      <c r="K46" s="200" t="s">
        <v>201</v>
      </c>
      <c r="L46" s="202">
        <v>0</v>
      </c>
      <c r="M46" s="203">
        <v>0</v>
      </c>
      <c r="N46" s="203">
        <v>420.85</v>
      </c>
      <c r="O46" s="203"/>
      <c r="P46" s="204"/>
      <c r="V46" s="202"/>
      <c r="W46" s="203"/>
      <c r="X46" s="203"/>
      <c r="Y46" s="203"/>
      <c r="Z46" s="204"/>
      <c r="AA46" s="202"/>
      <c r="AB46" s="203"/>
      <c r="AC46" s="203"/>
      <c r="AD46" s="203"/>
      <c r="AE46" s="204"/>
      <c r="AF46" s="205"/>
      <c r="AG46" s="205"/>
      <c r="AH46" s="205"/>
      <c r="AI46" s="205"/>
      <c r="AJ46" s="205"/>
      <c r="AK46" s="202"/>
      <c r="AL46" s="203"/>
      <c r="AM46" s="203"/>
      <c r="AN46" s="203"/>
      <c r="AO46" s="204"/>
      <c r="AP46" s="202"/>
      <c r="AQ46" s="203"/>
      <c r="AR46" s="203"/>
      <c r="AS46" s="203"/>
      <c r="AT46" s="204"/>
      <c r="AU46" s="206" t="e">
        <f>#REF!+L46+V46+AA46+AF46+AL46+AP46</f>
        <v>#REF!</v>
      </c>
      <c r="AV46" s="207" t="e">
        <f>#REF!+M46+W46+AB46+AG46+AK46+AQ46</f>
        <v>#REF!</v>
      </c>
      <c r="AW46" s="208" t="e">
        <f>#REF!+N46+X46+AC46+AH46+AM46+AR46</f>
        <v>#REF!</v>
      </c>
      <c r="AX46" s="208" t="e">
        <f>#REF!+AN2493+Y46+AD46+AI46+AN46+AS46</f>
        <v>#REF!</v>
      </c>
      <c r="AY46" s="208" t="e">
        <f>#REF!+P46+Z46+AE46+AJ46+AO46+AT46</f>
        <v>#REF!</v>
      </c>
    </row>
    <row r="47" spans="1:51" s="169" customFormat="1" x14ac:dyDescent="0.2">
      <c r="A47" s="160" t="s">
        <v>129</v>
      </c>
      <c r="B47" s="160" t="s">
        <v>135</v>
      </c>
      <c r="C47" s="161">
        <v>149.63999999999999</v>
      </c>
      <c r="D47" s="161"/>
      <c r="E47" s="160" t="s">
        <v>112</v>
      </c>
      <c r="F47" s="161"/>
      <c r="G47" s="161">
        <f t="shared" si="6"/>
        <v>149.63999999999999</v>
      </c>
      <c r="H47" s="160" t="s">
        <v>302</v>
      </c>
      <c r="I47" s="160" t="s">
        <v>117</v>
      </c>
      <c r="J47" s="160" t="s">
        <v>221</v>
      </c>
      <c r="K47" s="160" t="s">
        <v>190</v>
      </c>
      <c r="L47" s="162">
        <v>0</v>
      </c>
      <c r="M47" s="163">
        <v>0</v>
      </c>
      <c r="N47" s="163">
        <v>149.63999999999999</v>
      </c>
      <c r="O47" s="163"/>
      <c r="P47" s="164"/>
      <c r="Q47" s="162"/>
      <c r="R47" s="163"/>
      <c r="S47" s="163"/>
      <c r="T47" s="163"/>
      <c r="U47" s="164"/>
      <c r="V47" s="162"/>
      <c r="W47" s="163"/>
      <c r="X47" s="163"/>
      <c r="Y47" s="163"/>
      <c r="Z47" s="164"/>
      <c r="AA47" s="162"/>
      <c r="AB47" s="163"/>
      <c r="AC47" s="163"/>
      <c r="AD47" s="163"/>
      <c r="AE47" s="164"/>
      <c r="AF47" s="165"/>
      <c r="AG47" s="165"/>
      <c r="AH47" s="165"/>
      <c r="AI47" s="165"/>
      <c r="AJ47" s="165"/>
      <c r="AK47" s="162"/>
      <c r="AL47" s="163"/>
      <c r="AM47" s="163"/>
      <c r="AN47" s="163"/>
      <c r="AO47" s="164"/>
      <c r="AP47" s="162"/>
      <c r="AQ47" s="163"/>
      <c r="AR47" s="163"/>
      <c r="AS47" s="163"/>
      <c r="AT47" s="164"/>
      <c r="AU47" s="166">
        <f t="shared" si="7"/>
        <v>0</v>
      </c>
      <c r="AV47" s="167">
        <f t="shared" si="8"/>
        <v>0</v>
      </c>
      <c r="AW47" s="168">
        <f t="shared" si="3"/>
        <v>149.63999999999999</v>
      </c>
      <c r="AX47" s="168">
        <f t="shared" si="4"/>
        <v>0</v>
      </c>
      <c r="AY47" s="168">
        <f t="shared" si="3"/>
        <v>0</v>
      </c>
    </row>
    <row r="48" spans="1:51" s="3" customFormat="1" x14ac:dyDescent="0.2">
      <c r="A48" s="97" t="s">
        <v>107</v>
      </c>
      <c r="B48" s="97" t="s">
        <v>135</v>
      </c>
      <c r="C48" s="98"/>
      <c r="D48" s="98"/>
      <c r="E48" s="97" t="s">
        <v>112</v>
      </c>
      <c r="F48" s="98"/>
      <c r="G48" s="98">
        <f t="shared" si="6"/>
        <v>0</v>
      </c>
      <c r="H48" s="97"/>
      <c r="I48" s="97" t="s">
        <v>80</v>
      </c>
      <c r="J48" s="97"/>
      <c r="K48" s="97"/>
      <c r="L48" s="99"/>
      <c r="M48" s="100"/>
      <c r="N48" s="100"/>
      <c r="O48" s="100"/>
      <c r="P48" s="101"/>
      <c r="Q48" s="99"/>
      <c r="R48" s="100"/>
      <c r="S48" s="100"/>
      <c r="T48" s="100"/>
      <c r="U48" s="101"/>
      <c r="V48" s="99"/>
      <c r="W48" s="100"/>
      <c r="X48" s="100"/>
      <c r="Y48" s="100"/>
      <c r="Z48" s="101"/>
      <c r="AA48" s="99"/>
      <c r="AB48" s="100"/>
      <c r="AC48" s="100"/>
      <c r="AD48" s="100"/>
      <c r="AE48" s="101"/>
      <c r="AF48" s="102"/>
      <c r="AG48" s="102"/>
      <c r="AH48" s="102"/>
      <c r="AI48" s="102"/>
      <c r="AJ48" s="102"/>
      <c r="AK48" s="99"/>
      <c r="AL48" s="100"/>
      <c r="AM48" s="100"/>
      <c r="AN48" s="100"/>
      <c r="AO48" s="101"/>
      <c r="AP48" s="99"/>
      <c r="AQ48" s="100"/>
      <c r="AR48" s="100"/>
      <c r="AS48" s="100"/>
      <c r="AT48" s="101"/>
      <c r="AU48" s="103">
        <f t="shared" si="7"/>
        <v>0</v>
      </c>
      <c r="AV48" s="104">
        <f t="shared" si="8"/>
        <v>0</v>
      </c>
      <c r="AW48" s="105">
        <f t="shared" si="3"/>
        <v>0</v>
      </c>
      <c r="AX48" s="105">
        <f t="shared" si="4"/>
        <v>0</v>
      </c>
      <c r="AY48" s="105">
        <f t="shared" si="3"/>
        <v>0</v>
      </c>
    </row>
    <row r="49" spans="1:52" s="169" customFormat="1" x14ac:dyDescent="0.2">
      <c r="A49" s="160" t="s">
        <v>128</v>
      </c>
      <c r="B49" s="160" t="s">
        <v>135</v>
      </c>
      <c r="C49" s="161">
        <v>370.88</v>
      </c>
      <c r="D49" s="161">
        <v>283.41000000000003</v>
      </c>
      <c r="E49" s="160" t="s">
        <v>112</v>
      </c>
      <c r="F49" s="161"/>
      <c r="G49" s="161">
        <f t="shared" si="6"/>
        <v>654.29</v>
      </c>
      <c r="H49" s="160" t="s">
        <v>304</v>
      </c>
      <c r="I49" s="160" t="s">
        <v>82</v>
      </c>
      <c r="J49" s="160" t="s">
        <v>217</v>
      </c>
      <c r="K49" s="160" t="s">
        <v>161</v>
      </c>
      <c r="L49" s="162">
        <v>56848</v>
      </c>
      <c r="M49" s="163">
        <v>76</v>
      </c>
      <c r="N49" s="163">
        <v>370.88</v>
      </c>
      <c r="O49" s="163">
        <v>283.41000000000003</v>
      </c>
      <c r="P49" s="164"/>
      <c r="Q49" s="162"/>
      <c r="R49" s="163"/>
      <c r="S49" s="163"/>
      <c r="T49" s="163"/>
      <c r="U49" s="164"/>
      <c r="V49" s="162"/>
      <c r="W49" s="163"/>
      <c r="X49" s="163"/>
      <c r="Y49" s="163"/>
      <c r="Z49" s="164"/>
      <c r="AA49" s="162"/>
      <c r="AB49" s="163"/>
      <c r="AC49" s="163"/>
      <c r="AD49" s="163"/>
      <c r="AE49" s="164"/>
      <c r="AF49" s="165"/>
      <c r="AG49" s="165"/>
      <c r="AH49" s="165"/>
      <c r="AI49" s="165"/>
      <c r="AJ49" s="165"/>
      <c r="AK49" s="162"/>
      <c r="AL49" s="163"/>
      <c r="AM49" s="163"/>
      <c r="AN49" s="163"/>
      <c r="AO49" s="164"/>
      <c r="AP49" s="162"/>
      <c r="AQ49" s="163"/>
      <c r="AR49" s="163"/>
      <c r="AS49" s="163"/>
      <c r="AT49" s="164"/>
      <c r="AU49" s="166">
        <f t="shared" si="7"/>
        <v>56848</v>
      </c>
      <c r="AV49" s="167">
        <f t="shared" si="8"/>
        <v>76</v>
      </c>
      <c r="AW49" s="168">
        <f t="shared" si="3"/>
        <v>370.88</v>
      </c>
      <c r="AX49" s="168">
        <f t="shared" si="4"/>
        <v>283.41000000000003</v>
      </c>
      <c r="AY49" s="168">
        <f t="shared" si="3"/>
        <v>0</v>
      </c>
    </row>
    <row r="50" spans="1:52" s="169" customFormat="1" x14ac:dyDescent="0.2">
      <c r="A50" s="171" t="s">
        <v>275</v>
      </c>
      <c r="B50" s="160" t="s">
        <v>135</v>
      </c>
      <c r="C50" s="172">
        <v>126.88</v>
      </c>
      <c r="D50" s="172"/>
      <c r="E50" s="160" t="s">
        <v>112</v>
      </c>
      <c r="F50" s="172"/>
      <c r="G50" s="161">
        <f t="shared" si="6"/>
        <v>126.88</v>
      </c>
      <c r="H50" s="172" t="s">
        <v>292</v>
      </c>
      <c r="I50" s="169" t="s">
        <v>277</v>
      </c>
      <c r="J50" s="160" t="s">
        <v>82</v>
      </c>
      <c r="K50" s="160" t="s">
        <v>217</v>
      </c>
      <c r="L50" s="173" t="s">
        <v>276</v>
      </c>
      <c r="M50" s="174">
        <v>126.88</v>
      </c>
      <c r="N50" s="175"/>
      <c r="O50" s="175"/>
      <c r="P50" s="175"/>
      <c r="Q50" s="176"/>
      <c r="R50" s="174"/>
      <c r="S50" s="175">
        <f t="shared" ref="S50" si="9">R50/748</f>
        <v>0</v>
      </c>
      <c r="T50" s="175"/>
      <c r="U50" s="175"/>
      <c r="V50" s="176"/>
      <c r="W50" s="174"/>
      <c r="X50" s="175">
        <f t="shared" ref="X50" si="10">W50/748</f>
        <v>0</v>
      </c>
      <c r="Y50" s="175"/>
      <c r="Z50" s="175"/>
      <c r="AA50" s="176"/>
      <c r="AB50" s="174"/>
      <c r="AC50" s="175">
        <f>AB50/748</f>
        <v>0</v>
      </c>
      <c r="AD50" s="175"/>
      <c r="AE50" s="175"/>
      <c r="AF50" s="176"/>
      <c r="AG50" s="177"/>
      <c r="AH50" s="177">
        <f t="shared" ref="AH50" si="11">AG50/748</f>
        <v>0</v>
      </c>
      <c r="AI50" s="177"/>
      <c r="AJ50" s="177"/>
      <c r="AK50" s="177"/>
      <c r="AL50" s="174"/>
      <c r="AM50" s="175">
        <f t="shared" ref="AM50" si="12">AL50/748</f>
        <v>0</v>
      </c>
      <c r="AN50" s="175"/>
      <c r="AO50" s="175"/>
      <c r="AP50" s="176"/>
      <c r="AQ50" s="174">
        <v>59092</v>
      </c>
      <c r="AR50" s="175">
        <v>79</v>
      </c>
      <c r="AS50" s="175">
        <v>385.52</v>
      </c>
      <c r="AT50" s="175"/>
      <c r="AU50" s="176"/>
      <c r="AV50" s="166">
        <f t="shared" ref="AV50" si="13">M50+R50+W50+AB50+AG50+AM50+AQ50</f>
        <v>59218.879999999997</v>
      </c>
      <c r="AW50" s="167">
        <f t="shared" ref="AW50" si="14">N50+S50+X50+AC50+AH50+AL50+AR50</f>
        <v>79</v>
      </c>
      <c r="AX50" s="178">
        <f t="shared" ref="AX50:AZ50" si="15">O50+T50+Y50+AD50+AI50+AN50+AS50</f>
        <v>385.52</v>
      </c>
      <c r="AY50" s="178">
        <f t="shared" ref="AY50" si="16">P50+AO2497+Z50+AE50+AJ50+AO50+AT50</f>
        <v>0</v>
      </c>
      <c r="AZ50" s="178">
        <f t="shared" si="15"/>
        <v>0</v>
      </c>
    </row>
    <row r="51" spans="1:52" s="3" customFormat="1" x14ac:dyDescent="0.2">
      <c r="A51" s="97" t="s">
        <v>119</v>
      </c>
      <c r="B51" s="97" t="s">
        <v>135</v>
      </c>
      <c r="C51" s="98"/>
      <c r="D51" s="98"/>
      <c r="E51" s="97" t="s">
        <v>112</v>
      </c>
      <c r="F51" s="98"/>
      <c r="G51" s="98">
        <f t="shared" si="6"/>
        <v>0</v>
      </c>
      <c r="H51" s="97"/>
      <c r="I51" s="97" t="s">
        <v>80</v>
      </c>
      <c r="J51" s="97"/>
      <c r="K51" s="97" t="s">
        <v>162</v>
      </c>
      <c r="L51" s="99"/>
      <c r="M51" s="100"/>
      <c r="N51" s="100"/>
      <c r="O51" s="100"/>
      <c r="P51" s="101"/>
      <c r="Q51" s="99"/>
      <c r="R51" s="100"/>
      <c r="S51" s="100"/>
      <c r="T51" s="100"/>
      <c r="U51" s="101"/>
      <c r="V51" s="99"/>
      <c r="W51" s="100"/>
      <c r="X51" s="100"/>
      <c r="Y51" s="100"/>
      <c r="Z51" s="101"/>
      <c r="AA51" s="99"/>
      <c r="AB51" s="100"/>
      <c r="AC51" s="100"/>
      <c r="AD51" s="100"/>
      <c r="AE51" s="101"/>
      <c r="AF51" s="102"/>
      <c r="AG51" s="102"/>
      <c r="AH51" s="102"/>
      <c r="AI51" s="102"/>
      <c r="AJ51" s="102"/>
      <c r="AK51" s="99"/>
      <c r="AL51" s="100"/>
      <c r="AM51" s="100"/>
      <c r="AN51" s="100"/>
      <c r="AO51" s="101"/>
      <c r="AP51" s="99"/>
      <c r="AQ51" s="100"/>
      <c r="AR51" s="100"/>
      <c r="AS51" s="100"/>
      <c r="AT51" s="101"/>
      <c r="AU51" s="103">
        <f t="shared" si="7"/>
        <v>0</v>
      </c>
      <c r="AV51" s="104">
        <f t="shared" si="8"/>
        <v>0</v>
      </c>
      <c r="AW51" s="105">
        <f t="shared" si="3"/>
        <v>0</v>
      </c>
      <c r="AX51" s="105">
        <f t="shared" ref="AX51:AX57" si="17">O51+AN2497+Y51+AD51+AI51+AN51+AS51</f>
        <v>0</v>
      </c>
      <c r="AY51" s="105">
        <f t="shared" si="3"/>
        <v>0</v>
      </c>
    </row>
    <row r="52" spans="1:52" s="169" customFormat="1" x14ac:dyDescent="0.2">
      <c r="A52" s="160" t="s">
        <v>123</v>
      </c>
      <c r="B52" s="160" t="s">
        <v>135</v>
      </c>
      <c r="C52" s="161">
        <v>2347.2800000000002</v>
      </c>
      <c r="D52" s="161"/>
      <c r="E52" s="160" t="s">
        <v>112</v>
      </c>
      <c r="F52" s="161"/>
      <c r="G52" s="161">
        <f t="shared" si="6"/>
        <v>2347.2800000000002</v>
      </c>
      <c r="H52" s="160" t="s">
        <v>303</v>
      </c>
      <c r="I52" s="160" t="s">
        <v>80</v>
      </c>
      <c r="J52" s="160" t="s">
        <v>260</v>
      </c>
      <c r="K52" s="160" t="s">
        <v>163</v>
      </c>
      <c r="L52" s="162">
        <v>359788</v>
      </c>
      <c r="M52" s="163">
        <v>481</v>
      </c>
      <c r="N52" s="163">
        <v>2347.2800000000002</v>
      </c>
      <c r="O52" s="163">
        <v>0</v>
      </c>
      <c r="P52" s="164">
        <v>0</v>
      </c>
      <c r="Q52" s="162"/>
      <c r="R52" s="163"/>
      <c r="S52" s="163"/>
      <c r="T52" s="163"/>
      <c r="U52" s="164"/>
      <c r="V52" s="162"/>
      <c r="W52" s="163"/>
      <c r="X52" s="163"/>
      <c r="Y52" s="163"/>
      <c r="Z52" s="164"/>
      <c r="AA52" s="162"/>
      <c r="AB52" s="163"/>
      <c r="AC52" s="163"/>
      <c r="AD52" s="163"/>
      <c r="AE52" s="164"/>
      <c r="AF52" s="165"/>
      <c r="AG52" s="165"/>
      <c r="AH52" s="165"/>
      <c r="AI52" s="165"/>
      <c r="AJ52" s="165"/>
      <c r="AK52" s="162"/>
      <c r="AL52" s="163"/>
      <c r="AM52" s="163"/>
      <c r="AN52" s="163"/>
      <c r="AO52" s="164"/>
      <c r="AP52" s="162"/>
      <c r="AQ52" s="163"/>
      <c r="AR52" s="163"/>
      <c r="AS52" s="163"/>
      <c r="AT52" s="164"/>
      <c r="AU52" s="166">
        <f t="shared" si="7"/>
        <v>359788</v>
      </c>
      <c r="AV52" s="167">
        <f t="shared" si="8"/>
        <v>481</v>
      </c>
      <c r="AW52" s="168">
        <f t="shared" si="3"/>
        <v>2347.2800000000002</v>
      </c>
      <c r="AX52" s="168">
        <f t="shared" si="17"/>
        <v>0</v>
      </c>
      <c r="AY52" s="168">
        <f>P52+U52+Z52+AE52+AJ52+AO52+AT52</f>
        <v>0</v>
      </c>
    </row>
    <row r="53" spans="1:52" s="169" customFormat="1" x14ac:dyDescent="0.2">
      <c r="A53" s="160" t="s">
        <v>125</v>
      </c>
      <c r="B53" s="160" t="s">
        <v>135</v>
      </c>
      <c r="C53" s="161">
        <v>19.52</v>
      </c>
      <c r="D53" s="161">
        <v>14.92</v>
      </c>
      <c r="E53" s="160" t="s">
        <v>112</v>
      </c>
      <c r="F53" s="161">
        <v>0</v>
      </c>
      <c r="G53" s="161">
        <f t="shared" si="6"/>
        <v>34.44</v>
      </c>
      <c r="H53" s="160" t="s">
        <v>303</v>
      </c>
      <c r="I53" s="160" t="s">
        <v>80</v>
      </c>
      <c r="J53" s="160" t="s">
        <v>218</v>
      </c>
      <c r="K53" s="160" t="s">
        <v>164</v>
      </c>
      <c r="L53" s="162">
        <v>2992</v>
      </c>
      <c r="M53" s="163">
        <v>4</v>
      </c>
      <c r="N53" s="163">
        <v>19.52</v>
      </c>
      <c r="O53" s="163">
        <v>14.92</v>
      </c>
      <c r="P53" s="164">
        <v>0</v>
      </c>
      <c r="Q53" s="162"/>
      <c r="R53" s="163"/>
      <c r="S53" s="163"/>
      <c r="T53" s="163"/>
      <c r="U53" s="164"/>
      <c r="V53" s="162"/>
      <c r="W53" s="163"/>
      <c r="X53" s="163"/>
      <c r="Y53" s="163"/>
      <c r="Z53" s="164"/>
      <c r="AA53" s="162"/>
      <c r="AB53" s="163"/>
      <c r="AC53" s="163"/>
      <c r="AD53" s="163"/>
      <c r="AE53" s="164"/>
      <c r="AF53" s="165"/>
      <c r="AG53" s="165"/>
      <c r="AH53" s="165"/>
      <c r="AI53" s="165"/>
      <c r="AJ53" s="165"/>
      <c r="AK53" s="162"/>
      <c r="AL53" s="163"/>
      <c r="AM53" s="163"/>
      <c r="AN53" s="163"/>
      <c r="AO53" s="164"/>
      <c r="AP53" s="162"/>
      <c r="AQ53" s="163"/>
      <c r="AR53" s="163"/>
      <c r="AS53" s="163"/>
      <c r="AT53" s="164"/>
      <c r="AU53" s="166">
        <f t="shared" si="7"/>
        <v>2992</v>
      </c>
      <c r="AV53" s="167">
        <f t="shared" si="8"/>
        <v>4</v>
      </c>
      <c r="AW53" s="168">
        <f t="shared" si="3"/>
        <v>19.52</v>
      </c>
      <c r="AX53" s="168">
        <f t="shared" si="17"/>
        <v>14.92</v>
      </c>
      <c r="AY53" s="168">
        <f t="shared" si="3"/>
        <v>0</v>
      </c>
    </row>
    <row r="54" spans="1:52" s="169" customFormat="1" x14ac:dyDescent="0.2">
      <c r="A54" s="160" t="s">
        <v>124</v>
      </c>
      <c r="B54" s="160" t="s">
        <v>135</v>
      </c>
      <c r="C54" s="161">
        <v>273.27999999999997</v>
      </c>
      <c r="D54" s="161">
        <v>208.83</v>
      </c>
      <c r="E54" s="160" t="s">
        <v>112</v>
      </c>
      <c r="F54" s="161">
        <v>0</v>
      </c>
      <c r="G54" s="161">
        <f t="shared" si="6"/>
        <v>482.11</v>
      </c>
      <c r="H54" s="160" t="s">
        <v>303</v>
      </c>
      <c r="I54" s="160" t="s">
        <v>80</v>
      </c>
      <c r="J54" s="160" t="s">
        <v>261</v>
      </c>
      <c r="K54" s="160" t="s">
        <v>165</v>
      </c>
      <c r="L54" s="162">
        <v>41888</v>
      </c>
      <c r="M54" s="163">
        <v>56</v>
      </c>
      <c r="N54" s="163">
        <v>273.27999999999997</v>
      </c>
      <c r="O54" s="163">
        <v>208.83</v>
      </c>
      <c r="P54" s="164"/>
      <c r="Q54" s="162"/>
      <c r="R54" s="163"/>
      <c r="S54" s="163"/>
      <c r="T54" s="163"/>
      <c r="U54" s="164"/>
      <c r="V54" s="162"/>
      <c r="W54" s="163"/>
      <c r="X54" s="163"/>
      <c r="Y54" s="163"/>
      <c r="Z54" s="164"/>
      <c r="AA54" s="162"/>
      <c r="AB54" s="163"/>
      <c r="AC54" s="163"/>
      <c r="AD54" s="163"/>
      <c r="AE54" s="164"/>
      <c r="AF54" s="165"/>
      <c r="AG54" s="165"/>
      <c r="AH54" s="165"/>
      <c r="AI54" s="165"/>
      <c r="AJ54" s="165"/>
      <c r="AK54" s="162"/>
      <c r="AL54" s="163"/>
      <c r="AM54" s="163"/>
      <c r="AN54" s="163"/>
      <c r="AO54" s="164"/>
      <c r="AP54" s="162"/>
      <c r="AQ54" s="163"/>
      <c r="AR54" s="163"/>
      <c r="AS54" s="163"/>
      <c r="AT54" s="164"/>
      <c r="AU54" s="166">
        <f t="shared" si="7"/>
        <v>41888</v>
      </c>
      <c r="AV54" s="167">
        <f t="shared" si="8"/>
        <v>56</v>
      </c>
      <c r="AW54" s="168">
        <f t="shared" si="3"/>
        <v>273.27999999999997</v>
      </c>
      <c r="AX54" s="168">
        <f t="shared" si="17"/>
        <v>208.83</v>
      </c>
      <c r="AY54" s="168">
        <f t="shared" si="3"/>
        <v>0</v>
      </c>
    </row>
    <row r="55" spans="1:52" s="169" customFormat="1" x14ac:dyDescent="0.2">
      <c r="A55" s="160" t="s">
        <v>118</v>
      </c>
      <c r="B55" s="160" t="s">
        <v>135</v>
      </c>
      <c r="C55" s="161">
        <v>217.44</v>
      </c>
      <c r="D55" s="161"/>
      <c r="E55" s="160" t="s">
        <v>112</v>
      </c>
      <c r="F55" s="161"/>
      <c r="G55" s="161">
        <f t="shared" si="6"/>
        <v>217.44</v>
      </c>
      <c r="H55" s="160" t="s">
        <v>303</v>
      </c>
      <c r="I55" s="160" t="s">
        <v>80</v>
      </c>
      <c r="J55" s="160" t="s">
        <v>262</v>
      </c>
      <c r="K55" s="160" t="s">
        <v>206</v>
      </c>
      <c r="L55" s="162">
        <v>0</v>
      </c>
      <c r="M55" s="163">
        <v>0</v>
      </c>
      <c r="N55" s="163">
        <v>217.44</v>
      </c>
      <c r="O55" s="163"/>
      <c r="P55" s="164"/>
      <c r="Q55" s="162"/>
      <c r="R55" s="163"/>
      <c r="S55" s="163"/>
      <c r="T55" s="163"/>
      <c r="U55" s="164"/>
      <c r="V55" s="162"/>
      <c r="W55" s="163"/>
      <c r="X55" s="163"/>
      <c r="Y55" s="163"/>
      <c r="Z55" s="164"/>
      <c r="AA55" s="162"/>
      <c r="AB55" s="163"/>
      <c r="AC55" s="163"/>
      <c r="AD55" s="163"/>
      <c r="AE55" s="164"/>
      <c r="AF55" s="165"/>
      <c r="AG55" s="165"/>
      <c r="AH55" s="165"/>
      <c r="AI55" s="165"/>
      <c r="AJ55" s="165"/>
      <c r="AK55" s="162"/>
      <c r="AL55" s="163"/>
      <c r="AM55" s="163"/>
      <c r="AN55" s="163"/>
      <c r="AO55" s="164"/>
      <c r="AP55" s="162"/>
      <c r="AQ55" s="163"/>
      <c r="AR55" s="163"/>
      <c r="AS55" s="163"/>
      <c r="AT55" s="164"/>
      <c r="AU55" s="166">
        <f t="shared" si="7"/>
        <v>0</v>
      </c>
      <c r="AV55" s="167">
        <f t="shared" si="8"/>
        <v>0</v>
      </c>
      <c r="AW55" s="168">
        <f t="shared" si="3"/>
        <v>217.44</v>
      </c>
      <c r="AX55" s="168">
        <f t="shared" si="17"/>
        <v>0</v>
      </c>
      <c r="AY55" s="168">
        <f t="shared" si="3"/>
        <v>0</v>
      </c>
    </row>
    <row r="56" spans="1:52" s="169" customFormat="1" x14ac:dyDescent="0.2">
      <c r="A56" s="160" t="s">
        <v>120</v>
      </c>
      <c r="B56" s="160" t="s">
        <v>135</v>
      </c>
      <c r="C56" s="161">
        <v>420.85</v>
      </c>
      <c r="D56" s="161"/>
      <c r="E56" s="160" t="s">
        <v>111</v>
      </c>
      <c r="F56" s="161"/>
      <c r="G56" s="161">
        <f t="shared" si="6"/>
        <v>420.85</v>
      </c>
      <c r="H56" s="160" t="s">
        <v>303</v>
      </c>
      <c r="I56" s="160" t="s">
        <v>121</v>
      </c>
      <c r="J56" s="160" t="s">
        <v>263</v>
      </c>
      <c r="K56" s="160" t="s">
        <v>166</v>
      </c>
      <c r="L56" s="162">
        <v>0</v>
      </c>
      <c r="M56" s="163">
        <v>0</v>
      </c>
      <c r="N56" s="163">
        <v>420.85</v>
      </c>
      <c r="O56" s="163"/>
      <c r="P56" s="164"/>
      <c r="Q56" s="162"/>
      <c r="R56" s="163"/>
      <c r="S56" s="163"/>
      <c r="T56" s="163"/>
      <c r="U56" s="164"/>
      <c r="V56" s="162"/>
      <c r="W56" s="163"/>
      <c r="X56" s="163"/>
      <c r="Y56" s="163"/>
      <c r="Z56" s="164"/>
      <c r="AA56" s="162"/>
      <c r="AB56" s="163"/>
      <c r="AC56" s="163"/>
      <c r="AD56" s="163"/>
      <c r="AE56" s="164"/>
      <c r="AF56" s="165"/>
      <c r="AG56" s="165"/>
      <c r="AH56" s="165"/>
      <c r="AI56" s="165"/>
      <c r="AJ56" s="165"/>
      <c r="AK56" s="162"/>
      <c r="AL56" s="163"/>
      <c r="AM56" s="163"/>
      <c r="AN56" s="163"/>
      <c r="AO56" s="164"/>
      <c r="AP56" s="162"/>
      <c r="AQ56" s="163"/>
      <c r="AR56" s="163"/>
      <c r="AS56" s="163"/>
      <c r="AT56" s="164"/>
      <c r="AU56" s="166">
        <f t="shared" si="7"/>
        <v>0</v>
      </c>
      <c r="AV56" s="167">
        <f t="shared" si="8"/>
        <v>0</v>
      </c>
      <c r="AW56" s="168">
        <f t="shared" si="3"/>
        <v>420.85</v>
      </c>
      <c r="AX56" s="168">
        <f t="shared" si="17"/>
        <v>0</v>
      </c>
      <c r="AY56" s="168">
        <f t="shared" si="3"/>
        <v>0</v>
      </c>
    </row>
    <row r="57" spans="1:52" s="3" customFormat="1" x14ac:dyDescent="0.2">
      <c r="A57" s="97" t="s">
        <v>122</v>
      </c>
      <c r="B57" s="97" t="s">
        <v>135</v>
      </c>
      <c r="C57" s="98"/>
      <c r="D57" s="98"/>
      <c r="E57" s="97" t="s">
        <v>111</v>
      </c>
      <c r="F57" s="98"/>
      <c r="G57" s="98">
        <f t="shared" si="6"/>
        <v>0</v>
      </c>
      <c r="H57" s="97"/>
      <c r="I57" s="97" t="s">
        <v>121</v>
      </c>
      <c r="J57" s="97"/>
      <c r="K57" s="97"/>
      <c r="L57" s="99"/>
      <c r="M57" s="100"/>
      <c r="N57" s="100"/>
      <c r="O57" s="100"/>
      <c r="P57" s="101"/>
      <c r="Q57" s="99"/>
      <c r="R57" s="100"/>
      <c r="S57" s="100"/>
      <c r="T57" s="100"/>
      <c r="U57" s="101"/>
      <c r="V57" s="99"/>
      <c r="W57" s="100"/>
      <c r="X57" s="100"/>
      <c r="Y57" s="100"/>
      <c r="Z57" s="101"/>
      <c r="AA57" s="99"/>
      <c r="AB57" s="100"/>
      <c r="AC57" s="100"/>
      <c r="AD57" s="100"/>
      <c r="AE57" s="101"/>
      <c r="AF57" s="102"/>
      <c r="AG57" s="102"/>
      <c r="AH57" s="102"/>
      <c r="AI57" s="102"/>
      <c r="AJ57" s="102"/>
      <c r="AK57" s="99"/>
      <c r="AL57" s="100"/>
      <c r="AM57" s="100"/>
      <c r="AN57" s="100"/>
      <c r="AO57" s="101"/>
      <c r="AP57" s="99"/>
      <c r="AQ57" s="100"/>
      <c r="AR57" s="100"/>
      <c r="AS57" s="100"/>
      <c r="AT57" s="101"/>
      <c r="AU57" s="103">
        <f t="shared" si="7"/>
        <v>0</v>
      </c>
      <c r="AV57" s="104">
        <f t="shared" si="8"/>
        <v>0</v>
      </c>
      <c r="AW57" s="105">
        <f t="shared" si="3"/>
        <v>0</v>
      </c>
      <c r="AX57" s="105">
        <f t="shared" si="17"/>
        <v>0</v>
      </c>
      <c r="AY57" s="105">
        <f t="shared" si="3"/>
        <v>0</v>
      </c>
    </row>
    <row r="58" spans="1:52" s="3" customFormat="1" x14ac:dyDescent="0.2">
      <c r="A58" s="97" t="s">
        <v>115</v>
      </c>
      <c r="B58" s="97" t="s">
        <v>135</v>
      </c>
      <c r="C58" s="98"/>
      <c r="D58" s="98"/>
      <c r="E58" s="97" t="s">
        <v>111</v>
      </c>
      <c r="F58" s="98"/>
      <c r="G58" s="98">
        <f t="shared" si="6"/>
        <v>0</v>
      </c>
      <c r="H58" s="97"/>
      <c r="I58" s="97" t="s">
        <v>121</v>
      </c>
      <c r="J58" s="97"/>
      <c r="K58" s="97"/>
      <c r="L58" s="99"/>
      <c r="M58" s="100"/>
      <c r="N58" s="100"/>
      <c r="O58" s="100"/>
      <c r="P58" s="101"/>
      <c r="Q58" s="99"/>
      <c r="R58" s="100"/>
      <c r="S58" s="100"/>
      <c r="T58" s="100"/>
      <c r="U58" s="101"/>
      <c r="V58" s="99"/>
      <c r="W58" s="100"/>
      <c r="X58" s="100"/>
      <c r="Y58" s="100"/>
      <c r="Z58" s="101"/>
      <c r="AA58" s="99"/>
      <c r="AB58" s="100"/>
      <c r="AC58" s="100"/>
      <c r="AD58" s="100"/>
      <c r="AE58" s="101"/>
      <c r="AF58" s="102"/>
      <c r="AG58" s="102"/>
      <c r="AH58" s="102"/>
      <c r="AI58" s="102"/>
      <c r="AJ58" s="102"/>
      <c r="AK58" s="99"/>
      <c r="AL58" s="100"/>
      <c r="AM58" s="100"/>
      <c r="AN58" s="100"/>
      <c r="AO58" s="101"/>
      <c r="AP58" s="99"/>
      <c r="AQ58" s="100"/>
      <c r="AR58" s="100"/>
      <c r="AS58" s="100"/>
      <c r="AT58" s="101"/>
      <c r="AU58" s="103">
        <f t="shared" si="7"/>
        <v>0</v>
      </c>
      <c r="AV58" s="104">
        <f t="shared" si="8"/>
        <v>0</v>
      </c>
      <c r="AW58" s="105">
        <f t="shared" si="3"/>
        <v>0</v>
      </c>
      <c r="AX58" s="105">
        <f t="shared" ref="AX58:AX88" si="18">O58+AN2504+Y58+AD58+AI58+AN58+AS58</f>
        <v>0</v>
      </c>
      <c r="AY58" s="105">
        <f t="shared" si="3"/>
        <v>0</v>
      </c>
    </row>
    <row r="59" spans="1:52" s="169" customFormat="1" x14ac:dyDescent="0.2">
      <c r="A59" s="160" t="s">
        <v>38</v>
      </c>
      <c r="B59" s="160" t="s">
        <v>135</v>
      </c>
      <c r="C59" s="161">
        <v>1273.68</v>
      </c>
      <c r="D59" s="161">
        <v>973.3</v>
      </c>
      <c r="E59" s="160" t="s">
        <v>99</v>
      </c>
      <c r="F59" s="161">
        <v>280.52999999999997</v>
      </c>
      <c r="G59" s="161">
        <f t="shared" si="6"/>
        <v>2527.5100000000002</v>
      </c>
      <c r="H59" s="160" t="s">
        <v>305</v>
      </c>
      <c r="I59" s="160" t="s">
        <v>81</v>
      </c>
      <c r="J59" s="160" t="s">
        <v>220</v>
      </c>
      <c r="K59" s="160" t="s">
        <v>184</v>
      </c>
      <c r="L59" s="162">
        <v>195228</v>
      </c>
      <c r="M59" s="163">
        <v>261</v>
      </c>
      <c r="N59" s="163">
        <v>1273.68</v>
      </c>
      <c r="O59" s="163">
        <v>973.3</v>
      </c>
      <c r="P59" s="164">
        <v>280.52999999999997</v>
      </c>
      <c r="Q59" s="162"/>
      <c r="R59" s="163"/>
      <c r="S59" s="163"/>
      <c r="T59" s="163"/>
      <c r="U59" s="164"/>
      <c r="V59" s="162"/>
      <c r="W59" s="163"/>
      <c r="X59" s="163"/>
      <c r="Y59" s="163"/>
      <c r="Z59" s="164"/>
      <c r="AA59" s="162"/>
      <c r="AB59" s="163"/>
      <c r="AC59" s="163"/>
      <c r="AD59" s="163"/>
      <c r="AE59" s="164"/>
      <c r="AF59" s="165"/>
      <c r="AG59" s="165"/>
      <c r="AH59" s="165"/>
      <c r="AI59" s="165"/>
      <c r="AJ59" s="165"/>
      <c r="AK59" s="162"/>
      <c r="AL59" s="163"/>
      <c r="AM59" s="163"/>
      <c r="AN59" s="163"/>
      <c r="AO59" s="164"/>
      <c r="AP59" s="162"/>
      <c r="AQ59" s="163"/>
      <c r="AR59" s="163"/>
      <c r="AS59" s="163"/>
      <c r="AT59" s="164"/>
      <c r="AU59" s="166">
        <f t="shared" si="7"/>
        <v>195228</v>
      </c>
      <c r="AV59" s="167">
        <f t="shared" si="8"/>
        <v>261</v>
      </c>
      <c r="AW59" s="168">
        <f t="shared" si="3"/>
        <v>1273.68</v>
      </c>
      <c r="AX59" s="168">
        <f t="shared" si="18"/>
        <v>973.3</v>
      </c>
      <c r="AY59" s="168">
        <f t="shared" si="3"/>
        <v>280.52999999999997</v>
      </c>
    </row>
    <row r="60" spans="1:52" s="169" customFormat="1" x14ac:dyDescent="0.2">
      <c r="A60" s="160" t="s">
        <v>39</v>
      </c>
      <c r="B60" s="160" t="s">
        <v>135</v>
      </c>
      <c r="C60" s="161">
        <v>317.2</v>
      </c>
      <c r="D60" s="161">
        <v>242.39</v>
      </c>
      <c r="E60" s="160" t="s">
        <v>99</v>
      </c>
      <c r="F60" s="161">
        <v>280.64999999999998</v>
      </c>
      <c r="G60" s="161">
        <f t="shared" si="6"/>
        <v>840.2399999999999</v>
      </c>
      <c r="H60" s="160" t="s">
        <v>302</v>
      </c>
      <c r="I60" s="160" t="s">
        <v>81</v>
      </c>
      <c r="J60" s="160" t="s">
        <v>221</v>
      </c>
      <c r="K60" s="160" t="s">
        <v>185</v>
      </c>
      <c r="L60" s="162">
        <v>48620</v>
      </c>
      <c r="M60" s="163">
        <v>65</v>
      </c>
      <c r="N60" s="163">
        <v>317.2</v>
      </c>
      <c r="O60" s="163">
        <v>242.39</v>
      </c>
      <c r="P60" s="164">
        <v>280.64999999999998</v>
      </c>
      <c r="Q60" s="162"/>
      <c r="R60" s="163"/>
      <c r="S60" s="163"/>
      <c r="T60" s="163"/>
      <c r="U60" s="164"/>
      <c r="V60" s="162"/>
      <c r="W60" s="163"/>
      <c r="X60" s="163"/>
      <c r="Y60" s="163"/>
      <c r="Z60" s="164"/>
      <c r="AA60" s="162"/>
      <c r="AB60" s="163"/>
      <c r="AC60" s="163"/>
      <c r="AD60" s="163"/>
      <c r="AE60" s="164"/>
      <c r="AF60" s="165"/>
      <c r="AG60" s="165"/>
      <c r="AH60" s="165"/>
      <c r="AI60" s="165"/>
      <c r="AJ60" s="165"/>
      <c r="AK60" s="162"/>
      <c r="AL60" s="163"/>
      <c r="AM60" s="163"/>
      <c r="AN60" s="163"/>
      <c r="AO60" s="164"/>
      <c r="AP60" s="162"/>
      <c r="AQ60" s="163"/>
      <c r="AR60" s="163"/>
      <c r="AS60" s="163"/>
      <c r="AT60" s="164"/>
      <c r="AU60" s="166">
        <f t="shared" si="7"/>
        <v>48620</v>
      </c>
      <c r="AV60" s="167">
        <f t="shared" si="8"/>
        <v>65</v>
      </c>
      <c r="AW60" s="168">
        <f t="shared" si="3"/>
        <v>317.2</v>
      </c>
      <c r="AX60" s="168">
        <f t="shared" si="18"/>
        <v>242.39</v>
      </c>
      <c r="AY60" s="168">
        <f t="shared" si="3"/>
        <v>280.64999999999998</v>
      </c>
    </row>
    <row r="61" spans="1:52" s="169" customFormat="1" x14ac:dyDescent="0.2">
      <c r="A61" s="160" t="s">
        <v>40</v>
      </c>
      <c r="B61" s="160" t="s">
        <v>135</v>
      </c>
      <c r="C61" s="161">
        <v>580.72</v>
      </c>
      <c r="D61" s="161">
        <v>443.76</v>
      </c>
      <c r="E61" s="160" t="s">
        <v>99</v>
      </c>
      <c r="F61" s="161">
        <v>280.52999999999997</v>
      </c>
      <c r="G61" s="161">
        <f t="shared" si="6"/>
        <v>1305.01</v>
      </c>
      <c r="H61" s="160" t="s">
        <v>299</v>
      </c>
      <c r="I61" s="160" t="s">
        <v>81</v>
      </c>
      <c r="J61" s="160" t="s">
        <v>257</v>
      </c>
      <c r="K61" s="160" t="s">
        <v>186</v>
      </c>
      <c r="L61" s="162">
        <v>89012</v>
      </c>
      <c r="M61" s="163">
        <v>119</v>
      </c>
      <c r="N61" s="163">
        <v>580.72</v>
      </c>
      <c r="O61" s="163">
        <v>443.76</v>
      </c>
      <c r="P61" s="164">
        <v>280.52999999999997</v>
      </c>
      <c r="Q61" s="162"/>
      <c r="R61" s="163"/>
      <c r="S61" s="163"/>
      <c r="T61" s="163"/>
      <c r="U61" s="164"/>
      <c r="V61" s="162"/>
      <c r="W61" s="163"/>
      <c r="X61" s="163"/>
      <c r="Y61" s="163"/>
      <c r="Z61" s="164"/>
      <c r="AA61" s="162"/>
      <c r="AB61" s="163"/>
      <c r="AC61" s="163"/>
      <c r="AD61" s="163"/>
      <c r="AE61" s="164"/>
      <c r="AF61" s="165"/>
      <c r="AG61" s="165"/>
      <c r="AH61" s="165"/>
      <c r="AI61" s="165"/>
      <c r="AJ61" s="165"/>
      <c r="AK61" s="162"/>
      <c r="AL61" s="163"/>
      <c r="AM61" s="163"/>
      <c r="AN61" s="163"/>
      <c r="AO61" s="164"/>
      <c r="AP61" s="162"/>
      <c r="AQ61" s="163"/>
      <c r="AR61" s="163"/>
      <c r="AS61" s="163"/>
      <c r="AT61" s="164"/>
      <c r="AU61" s="166">
        <f t="shared" si="7"/>
        <v>89012</v>
      </c>
      <c r="AV61" s="167">
        <f t="shared" si="8"/>
        <v>119</v>
      </c>
      <c r="AW61" s="168">
        <f t="shared" si="3"/>
        <v>580.72</v>
      </c>
      <c r="AX61" s="168">
        <f t="shared" si="18"/>
        <v>443.76</v>
      </c>
      <c r="AY61" s="168">
        <f t="shared" si="3"/>
        <v>280.52999999999997</v>
      </c>
    </row>
    <row r="62" spans="1:52" s="157" customFormat="1" x14ac:dyDescent="0.2">
      <c r="A62" s="148" t="s">
        <v>56</v>
      </c>
      <c r="B62" s="148" t="s">
        <v>135</v>
      </c>
      <c r="C62" s="149">
        <v>248.88</v>
      </c>
      <c r="D62" s="149">
        <v>190.18</v>
      </c>
      <c r="E62" s="148" t="s">
        <v>99</v>
      </c>
      <c r="F62" s="149">
        <v>278.89</v>
      </c>
      <c r="G62" s="149">
        <f t="shared" si="6"/>
        <v>717.95</v>
      </c>
      <c r="H62" s="148" t="s">
        <v>289</v>
      </c>
      <c r="I62" s="148" t="s">
        <v>84</v>
      </c>
      <c r="J62" s="148" t="s">
        <v>224</v>
      </c>
      <c r="K62" s="148" t="s">
        <v>211</v>
      </c>
      <c r="L62" s="150">
        <v>38148</v>
      </c>
      <c r="M62" s="151">
        <v>606</v>
      </c>
      <c r="N62" s="151">
        <v>248.88</v>
      </c>
      <c r="O62" s="151">
        <v>190.18</v>
      </c>
      <c r="P62" s="152">
        <v>278.89</v>
      </c>
      <c r="Q62" s="150"/>
      <c r="R62" s="151"/>
      <c r="S62" s="151"/>
      <c r="T62" s="151"/>
      <c r="U62" s="152"/>
      <c r="V62" s="150"/>
      <c r="W62" s="151"/>
      <c r="X62" s="151"/>
      <c r="Y62" s="151"/>
      <c r="Z62" s="152"/>
      <c r="AA62" s="150"/>
      <c r="AB62" s="151"/>
      <c r="AC62" s="151"/>
      <c r="AD62" s="151"/>
      <c r="AE62" s="152"/>
      <c r="AF62" s="153"/>
      <c r="AG62" s="153"/>
      <c r="AH62" s="153"/>
      <c r="AI62" s="153"/>
      <c r="AJ62" s="153"/>
      <c r="AK62" s="150"/>
      <c r="AL62" s="151"/>
      <c r="AM62" s="151"/>
      <c r="AN62" s="151"/>
      <c r="AO62" s="152"/>
      <c r="AP62" s="150"/>
      <c r="AQ62" s="151"/>
      <c r="AR62" s="151"/>
      <c r="AS62" s="151"/>
      <c r="AT62" s="152"/>
      <c r="AU62" s="154">
        <f t="shared" si="7"/>
        <v>38148</v>
      </c>
      <c r="AV62" s="155">
        <f t="shared" si="8"/>
        <v>606</v>
      </c>
      <c r="AW62" s="156">
        <f t="shared" si="3"/>
        <v>248.88</v>
      </c>
      <c r="AX62" s="156">
        <f t="shared" si="18"/>
        <v>190.18</v>
      </c>
      <c r="AY62" s="156">
        <f t="shared" si="3"/>
        <v>278.89</v>
      </c>
    </row>
    <row r="63" spans="1:52" s="190" customFormat="1" x14ac:dyDescent="0.2">
      <c r="A63" s="181" t="s">
        <v>41</v>
      </c>
      <c r="B63" s="181" t="s">
        <v>135</v>
      </c>
      <c r="C63" s="182">
        <v>217.44</v>
      </c>
      <c r="D63" s="182"/>
      <c r="E63" s="181" t="s">
        <v>101</v>
      </c>
      <c r="F63" s="182"/>
      <c r="G63" s="182">
        <f t="shared" si="6"/>
        <v>217.44</v>
      </c>
      <c r="H63" s="181"/>
      <c r="I63" s="181" t="s">
        <v>82</v>
      </c>
      <c r="J63" s="181" t="s">
        <v>240</v>
      </c>
      <c r="K63" s="181" t="s">
        <v>167</v>
      </c>
      <c r="L63" s="183">
        <v>0</v>
      </c>
      <c r="M63" s="184">
        <v>0</v>
      </c>
      <c r="N63" s="184">
        <v>217.44</v>
      </c>
      <c r="O63" s="184">
        <v>0</v>
      </c>
      <c r="P63" s="185">
        <v>0</v>
      </c>
      <c r="Q63" s="183"/>
      <c r="R63" s="184"/>
      <c r="S63" s="184"/>
      <c r="T63" s="184"/>
      <c r="U63" s="185"/>
      <c r="V63" s="183"/>
      <c r="W63" s="184"/>
      <c r="X63" s="184"/>
      <c r="Y63" s="184"/>
      <c r="Z63" s="185"/>
      <c r="AA63" s="183"/>
      <c r="AB63" s="184"/>
      <c r="AC63" s="184"/>
      <c r="AD63" s="184"/>
      <c r="AE63" s="185"/>
      <c r="AF63" s="186"/>
      <c r="AG63" s="186"/>
      <c r="AH63" s="186"/>
      <c r="AI63" s="186"/>
      <c r="AJ63" s="186"/>
      <c r="AK63" s="183"/>
      <c r="AL63" s="184"/>
      <c r="AM63" s="184"/>
      <c r="AN63" s="184"/>
      <c r="AO63" s="185"/>
      <c r="AP63" s="183"/>
      <c r="AQ63" s="184"/>
      <c r="AR63" s="184"/>
      <c r="AS63" s="184"/>
      <c r="AT63" s="185"/>
      <c r="AU63" s="187">
        <f t="shared" si="7"/>
        <v>0</v>
      </c>
      <c r="AV63" s="188">
        <f t="shared" si="8"/>
        <v>0</v>
      </c>
      <c r="AW63" s="189">
        <f t="shared" si="3"/>
        <v>217.44</v>
      </c>
      <c r="AX63" s="189">
        <f t="shared" si="18"/>
        <v>0</v>
      </c>
      <c r="AY63" s="189">
        <f t="shared" si="3"/>
        <v>0</v>
      </c>
    </row>
    <row r="64" spans="1:52" s="190" customFormat="1" x14ac:dyDescent="0.2">
      <c r="A64" s="181" t="s">
        <v>42</v>
      </c>
      <c r="B64" s="181" t="s">
        <v>135</v>
      </c>
      <c r="C64" s="182">
        <v>217.44</v>
      </c>
      <c r="D64" s="182"/>
      <c r="E64" s="181" t="s">
        <v>101</v>
      </c>
      <c r="F64" s="182"/>
      <c r="G64" s="182">
        <f t="shared" si="6"/>
        <v>217.44</v>
      </c>
      <c r="H64" s="181" t="s">
        <v>292</v>
      </c>
      <c r="I64" s="181" t="s">
        <v>83</v>
      </c>
      <c r="J64" s="181" t="s">
        <v>241</v>
      </c>
      <c r="K64" s="181" t="s">
        <v>168</v>
      </c>
      <c r="L64" s="183">
        <v>0</v>
      </c>
      <c r="M64" s="184" t="s">
        <v>308</v>
      </c>
      <c r="N64" s="184">
        <v>217.44</v>
      </c>
      <c r="O64" s="184"/>
      <c r="P64" s="185"/>
      <c r="Q64" s="183"/>
      <c r="R64" s="184"/>
      <c r="S64" s="184"/>
      <c r="T64" s="184"/>
      <c r="U64" s="185"/>
      <c r="V64" s="183"/>
      <c r="W64" s="184"/>
      <c r="X64" s="184"/>
      <c r="Y64" s="184"/>
      <c r="Z64" s="185"/>
      <c r="AA64" s="183"/>
      <c r="AB64" s="184"/>
      <c r="AC64" s="184"/>
      <c r="AD64" s="184"/>
      <c r="AE64" s="185"/>
      <c r="AF64" s="186"/>
      <c r="AG64" s="186"/>
      <c r="AH64" s="186"/>
      <c r="AI64" s="186"/>
      <c r="AJ64" s="186"/>
      <c r="AK64" s="183"/>
      <c r="AL64" s="184"/>
      <c r="AM64" s="184"/>
      <c r="AN64" s="184"/>
      <c r="AO64" s="185"/>
      <c r="AP64" s="183"/>
      <c r="AQ64" s="184"/>
      <c r="AR64" s="184"/>
      <c r="AS64" s="184"/>
      <c r="AT64" s="185"/>
      <c r="AU64" s="187">
        <f t="shared" si="7"/>
        <v>0</v>
      </c>
      <c r="AV64" s="188" t="e">
        <f t="shared" si="8"/>
        <v>#VALUE!</v>
      </c>
      <c r="AW64" s="189">
        <f t="shared" si="3"/>
        <v>217.44</v>
      </c>
      <c r="AX64" s="189">
        <f t="shared" si="18"/>
        <v>0</v>
      </c>
      <c r="AY64" s="189">
        <f t="shared" si="3"/>
        <v>0</v>
      </c>
    </row>
    <row r="65" spans="1:51" s="190" customFormat="1" x14ac:dyDescent="0.2">
      <c r="A65" s="181" t="s">
        <v>88</v>
      </c>
      <c r="B65" s="181" t="s">
        <v>135</v>
      </c>
      <c r="C65" s="182">
        <v>420.85</v>
      </c>
      <c r="D65" s="182"/>
      <c r="E65" s="181" t="s">
        <v>101</v>
      </c>
      <c r="F65" s="182"/>
      <c r="G65" s="182">
        <f t="shared" si="6"/>
        <v>420.85</v>
      </c>
      <c r="H65" s="181" t="s">
        <v>292</v>
      </c>
      <c r="I65" s="181" t="s">
        <v>82</v>
      </c>
      <c r="J65" s="181" t="s">
        <v>242</v>
      </c>
      <c r="K65" s="181" t="s">
        <v>212</v>
      </c>
      <c r="L65" s="183"/>
      <c r="M65" s="184"/>
      <c r="N65" s="184">
        <v>420.85</v>
      </c>
      <c r="O65" s="184"/>
      <c r="P65" s="185"/>
      <c r="Q65" s="183"/>
      <c r="R65" s="184"/>
      <c r="S65" s="184"/>
      <c r="T65" s="184"/>
      <c r="U65" s="185"/>
      <c r="V65" s="183"/>
      <c r="W65" s="184"/>
      <c r="X65" s="184"/>
      <c r="Y65" s="184"/>
      <c r="Z65" s="185"/>
      <c r="AA65" s="183"/>
      <c r="AB65" s="184"/>
      <c r="AC65" s="184"/>
      <c r="AD65" s="184"/>
      <c r="AE65" s="185"/>
      <c r="AF65" s="186"/>
      <c r="AG65" s="186"/>
      <c r="AH65" s="186"/>
      <c r="AI65" s="186"/>
      <c r="AJ65" s="186"/>
      <c r="AK65" s="183"/>
      <c r="AL65" s="184"/>
      <c r="AM65" s="184"/>
      <c r="AN65" s="184"/>
      <c r="AO65" s="185"/>
      <c r="AP65" s="183"/>
      <c r="AQ65" s="184"/>
      <c r="AR65" s="184"/>
      <c r="AS65" s="184"/>
      <c r="AT65" s="185"/>
      <c r="AU65" s="187">
        <f t="shared" si="7"/>
        <v>0</v>
      </c>
      <c r="AV65" s="188">
        <f t="shared" si="8"/>
        <v>0</v>
      </c>
      <c r="AW65" s="189">
        <f t="shared" si="3"/>
        <v>420.85</v>
      </c>
      <c r="AX65" s="189">
        <f t="shared" si="18"/>
        <v>0</v>
      </c>
      <c r="AY65" s="189">
        <f t="shared" si="3"/>
        <v>0</v>
      </c>
    </row>
    <row r="66" spans="1:51" s="190" customFormat="1" x14ac:dyDescent="0.2">
      <c r="A66" s="181" t="s">
        <v>43</v>
      </c>
      <c r="B66" s="181" t="s">
        <v>135</v>
      </c>
      <c r="C66" s="182">
        <v>217.44</v>
      </c>
      <c r="D66" s="182"/>
      <c r="E66" s="181" t="s">
        <v>101</v>
      </c>
      <c r="F66" s="182"/>
      <c r="G66" s="182">
        <f t="shared" si="6"/>
        <v>217.44</v>
      </c>
      <c r="H66" s="181" t="s">
        <v>292</v>
      </c>
      <c r="I66" s="181" t="s">
        <v>82</v>
      </c>
      <c r="J66" s="181" t="s">
        <v>243</v>
      </c>
      <c r="K66" s="181" t="s">
        <v>213</v>
      </c>
      <c r="L66" s="183"/>
      <c r="M66" s="184"/>
      <c r="N66" s="184">
        <v>217.44</v>
      </c>
      <c r="O66" s="184"/>
      <c r="P66" s="185"/>
      <c r="Q66" s="183"/>
      <c r="R66" s="184"/>
      <c r="S66" s="184"/>
      <c r="T66" s="184"/>
      <c r="U66" s="185"/>
      <c r="V66" s="183"/>
      <c r="W66" s="184"/>
      <c r="X66" s="184"/>
      <c r="Y66" s="184"/>
      <c r="Z66" s="185"/>
      <c r="AA66" s="183"/>
      <c r="AB66" s="184"/>
      <c r="AC66" s="184"/>
      <c r="AD66" s="184"/>
      <c r="AE66" s="185"/>
      <c r="AF66" s="186"/>
      <c r="AG66" s="186"/>
      <c r="AH66" s="186"/>
      <c r="AI66" s="186"/>
      <c r="AJ66" s="186"/>
      <c r="AK66" s="183"/>
      <c r="AL66" s="184"/>
      <c r="AM66" s="184"/>
      <c r="AN66" s="184"/>
      <c r="AO66" s="185"/>
      <c r="AP66" s="183"/>
      <c r="AQ66" s="184"/>
      <c r="AR66" s="184"/>
      <c r="AS66" s="184"/>
      <c r="AT66" s="185"/>
      <c r="AU66" s="187">
        <f t="shared" si="7"/>
        <v>0</v>
      </c>
      <c r="AV66" s="188">
        <f t="shared" si="8"/>
        <v>0</v>
      </c>
      <c r="AW66" s="189">
        <f t="shared" si="3"/>
        <v>217.44</v>
      </c>
      <c r="AX66" s="189">
        <f t="shared" si="18"/>
        <v>0</v>
      </c>
      <c r="AY66" s="189">
        <f t="shared" si="3"/>
        <v>0</v>
      </c>
    </row>
    <row r="67" spans="1:51" s="190" customFormat="1" x14ac:dyDescent="0.2">
      <c r="A67" s="181" t="s">
        <v>44</v>
      </c>
      <c r="B67" s="181" t="s">
        <v>135</v>
      </c>
      <c r="C67" s="182">
        <v>217.44</v>
      </c>
      <c r="D67" s="182"/>
      <c r="E67" s="181" t="s">
        <v>101</v>
      </c>
      <c r="F67" s="182"/>
      <c r="G67" s="182">
        <f t="shared" si="6"/>
        <v>217.44</v>
      </c>
      <c r="H67" s="181" t="s">
        <v>292</v>
      </c>
      <c r="I67" s="181" t="s">
        <v>82</v>
      </c>
      <c r="J67" s="181" t="s">
        <v>244</v>
      </c>
      <c r="K67" s="181" t="s">
        <v>169</v>
      </c>
      <c r="L67" s="183"/>
      <c r="M67" s="184"/>
      <c r="N67" s="184">
        <v>217.44</v>
      </c>
      <c r="O67" s="184"/>
      <c r="P67" s="185"/>
      <c r="Q67" s="183"/>
      <c r="R67" s="184"/>
      <c r="S67" s="184"/>
      <c r="T67" s="184"/>
      <c r="U67" s="185"/>
      <c r="V67" s="183"/>
      <c r="W67" s="184"/>
      <c r="X67" s="184"/>
      <c r="Y67" s="184"/>
      <c r="Z67" s="185"/>
      <c r="AA67" s="183"/>
      <c r="AB67" s="184"/>
      <c r="AC67" s="184"/>
      <c r="AD67" s="184"/>
      <c r="AE67" s="185"/>
      <c r="AF67" s="186"/>
      <c r="AG67" s="186"/>
      <c r="AH67" s="186"/>
      <c r="AI67" s="186"/>
      <c r="AJ67" s="186"/>
      <c r="AK67" s="183"/>
      <c r="AL67" s="184"/>
      <c r="AM67" s="184"/>
      <c r="AN67" s="184"/>
      <c r="AO67" s="185"/>
      <c r="AP67" s="183"/>
      <c r="AQ67" s="184"/>
      <c r="AR67" s="184"/>
      <c r="AS67" s="184"/>
      <c r="AT67" s="185"/>
      <c r="AU67" s="187">
        <f t="shared" si="7"/>
        <v>0</v>
      </c>
      <c r="AV67" s="188">
        <f t="shared" si="8"/>
        <v>0</v>
      </c>
      <c r="AW67" s="189">
        <f t="shared" si="3"/>
        <v>217.44</v>
      </c>
      <c r="AX67" s="189">
        <f t="shared" si="18"/>
        <v>0</v>
      </c>
      <c r="AY67" s="189">
        <f t="shared" si="3"/>
        <v>0</v>
      </c>
    </row>
    <row r="68" spans="1:51" s="190" customFormat="1" x14ac:dyDescent="0.2">
      <c r="A68" s="181" t="s">
        <v>1</v>
      </c>
      <c r="B68" s="181" t="s">
        <v>135</v>
      </c>
      <c r="C68" s="182">
        <v>217.44</v>
      </c>
      <c r="D68" s="182"/>
      <c r="E68" s="181" t="s">
        <v>101</v>
      </c>
      <c r="F68" s="182"/>
      <c r="G68" s="182">
        <f t="shared" si="6"/>
        <v>217.44</v>
      </c>
      <c r="H68" s="181" t="s">
        <v>292</v>
      </c>
      <c r="I68" s="181" t="s">
        <v>70</v>
      </c>
      <c r="J68" s="181" t="s">
        <v>245</v>
      </c>
      <c r="K68" s="181" t="s">
        <v>170</v>
      </c>
      <c r="L68" s="183"/>
      <c r="M68" s="184"/>
      <c r="N68" s="184">
        <v>217.44</v>
      </c>
      <c r="O68" s="184"/>
      <c r="P68" s="185"/>
      <c r="Q68" s="183"/>
      <c r="R68" s="184"/>
      <c r="S68" s="184"/>
      <c r="T68" s="184"/>
      <c r="U68" s="185"/>
      <c r="V68" s="183"/>
      <c r="W68" s="184"/>
      <c r="X68" s="184"/>
      <c r="Y68" s="184"/>
      <c r="Z68" s="185"/>
      <c r="AA68" s="183"/>
      <c r="AB68" s="184"/>
      <c r="AC68" s="184"/>
      <c r="AD68" s="184"/>
      <c r="AE68" s="185"/>
      <c r="AF68" s="186"/>
      <c r="AG68" s="186"/>
      <c r="AH68" s="186"/>
      <c r="AI68" s="186"/>
      <c r="AJ68" s="186"/>
      <c r="AK68" s="183"/>
      <c r="AL68" s="184"/>
      <c r="AM68" s="184"/>
      <c r="AN68" s="184"/>
      <c r="AO68" s="185"/>
      <c r="AP68" s="183"/>
      <c r="AQ68" s="184"/>
      <c r="AR68" s="184"/>
      <c r="AS68" s="184"/>
      <c r="AT68" s="185"/>
      <c r="AU68" s="187">
        <f t="shared" si="7"/>
        <v>0</v>
      </c>
      <c r="AV68" s="188">
        <f t="shared" si="8"/>
        <v>0</v>
      </c>
      <c r="AW68" s="189">
        <f t="shared" si="3"/>
        <v>217.44</v>
      </c>
      <c r="AX68" s="189">
        <f t="shared" si="18"/>
        <v>0</v>
      </c>
      <c r="AY68" s="189">
        <f t="shared" si="3"/>
        <v>0</v>
      </c>
    </row>
    <row r="69" spans="1:51" s="190" customFormat="1" x14ac:dyDescent="0.2">
      <c r="A69" s="181" t="s">
        <v>45</v>
      </c>
      <c r="B69" s="181" t="s">
        <v>135</v>
      </c>
      <c r="C69" s="182">
        <v>234.24</v>
      </c>
      <c r="D69" s="182">
        <v>179</v>
      </c>
      <c r="E69" s="181" t="s">
        <v>99</v>
      </c>
      <c r="F69" s="182">
        <v>418.62</v>
      </c>
      <c r="G69" s="182">
        <f t="shared" si="6"/>
        <v>831.86</v>
      </c>
      <c r="H69" s="181" t="s">
        <v>292</v>
      </c>
      <c r="I69" s="181" t="s">
        <v>82</v>
      </c>
      <c r="J69" s="181" t="s">
        <v>246</v>
      </c>
      <c r="K69" s="181" t="s">
        <v>171</v>
      </c>
      <c r="L69" s="183">
        <v>35904</v>
      </c>
      <c r="M69" s="184">
        <v>48</v>
      </c>
      <c r="N69" s="184">
        <v>234.24</v>
      </c>
      <c r="O69" s="184">
        <v>179</v>
      </c>
      <c r="P69" s="185">
        <v>418.62</v>
      </c>
      <c r="Q69" s="183"/>
      <c r="R69" s="184"/>
      <c r="S69" s="184"/>
      <c r="T69" s="184"/>
      <c r="U69" s="185"/>
      <c r="V69" s="183"/>
      <c r="W69" s="184"/>
      <c r="X69" s="184"/>
      <c r="Y69" s="184"/>
      <c r="Z69" s="185"/>
      <c r="AA69" s="183"/>
      <c r="AB69" s="184"/>
      <c r="AC69" s="184"/>
      <c r="AD69" s="184"/>
      <c r="AE69" s="185"/>
      <c r="AF69" s="186"/>
      <c r="AG69" s="186"/>
      <c r="AH69" s="186"/>
      <c r="AI69" s="186"/>
      <c r="AJ69" s="186"/>
      <c r="AK69" s="183"/>
      <c r="AL69" s="184"/>
      <c r="AM69" s="184"/>
      <c r="AN69" s="184"/>
      <c r="AO69" s="185"/>
      <c r="AP69" s="183"/>
      <c r="AQ69" s="184"/>
      <c r="AR69" s="184"/>
      <c r="AS69" s="184"/>
      <c r="AT69" s="185"/>
      <c r="AU69" s="187">
        <f t="shared" si="7"/>
        <v>35904</v>
      </c>
      <c r="AV69" s="188">
        <f t="shared" si="8"/>
        <v>48</v>
      </c>
      <c r="AW69" s="189">
        <f t="shared" si="3"/>
        <v>234.24</v>
      </c>
      <c r="AX69" s="189">
        <f t="shared" si="18"/>
        <v>179</v>
      </c>
      <c r="AY69" s="189">
        <f t="shared" si="3"/>
        <v>418.62</v>
      </c>
    </row>
    <row r="70" spans="1:51" s="169" customFormat="1" x14ac:dyDescent="0.2">
      <c r="A70" s="160" t="s">
        <v>46</v>
      </c>
      <c r="B70" s="160" t="s">
        <v>135</v>
      </c>
      <c r="C70" s="161">
        <v>283.04000000000002</v>
      </c>
      <c r="D70" s="161"/>
      <c r="E70" s="160" t="s">
        <v>101</v>
      </c>
      <c r="F70" s="161"/>
      <c r="G70" s="161">
        <f t="shared" si="6"/>
        <v>283.04000000000002</v>
      </c>
      <c r="H70" s="160" t="s">
        <v>292</v>
      </c>
      <c r="I70" s="160" t="s">
        <v>82</v>
      </c>
      <c r="J70" s="160" t="s">
        <v>295</v>
      </c>
      <c r="K70" s="160" t="s">
        <v>157</v>
      </c>
      <c r="L70" s="162">
        <v>43384</v>
      </c>
      <c r="M70" s="163">
        <v>700</v>
      </c>
      <c r="N70" s="163">
        <v>283.04000000000002</v>
      </c>
      <c r="O70" s="163"/>
      <c r="P70" s="164"/>
      <c r="Q70" s="162"/>
      <c r="R70" s="163"/>
      <c r="S70" s="163"/>
      <c r="T70" s="163"/>
      <c r="U70" s="164"/>
      <c r="V70" s="162"/>
      <c r="W70" s="163"/>
      <c r="X70" s="163"/>
      <c r="Y70" s="163"/>
      <c r="Z70" s="164"/>
      <c r="AA70" s="162"/>
      <c r="AB70" s="163"/>
      <c r="AC70" s="163"/>
      <c r="AD70" s="163"/>
      <c r="AE70" s="164"/>
      <c r="AF70" s="165"/>
      <c r="AG70" s="165"/>
      <c r="AH70" s="165"/>
      <c r="AI70" s="165"/>
      <c r="AJ70" s="165"/>
      <c r="AK70" s="162"/>
      <c r="AL70" s="163"/>
      <c r="AM70" s="163"/>
      <c r="AN70" s="163"/>
      <c r="AO70" s="164"/>
      <c r="AP70" s="162"/>
      <c r="AQ70" s="163"/>
      <c r="AR70" s="163"/>
      <c r="AS70" s="163"/>
      <c r="AT70" s="164"/>
      <c r="AU70" s="166">
        <f t="shared" si="7"/>
        <v>43384</v>
      </c>
      <c r="AV70" s="167">
        <f t="shared" si="8"/>
        <v>700</v>
      </c>
      <c r="AW70" s="168">
        <f t="shared" si="3"/>
        <v>283.04000000000002</v>
      </c>
      <c r="AX70" s="168">
        <f t="shared" si="18"/>
        <v>0</v>
      </c>
      <c r="AY70" s="168">
        <f t="shared" si="3"/>
        <v>0</v>
      </c>
    </row>
    <row r="71" spans="1:51" s="190" customFormat="1" x14ac:dyDescent="0.2">
      <c r="A71" s="181" t="s">
        <v>47</v>
      </c>
      <c r="B71" s="181" t="s">
        <v>135</v>
      </c>
      <c r="C71" s="182">
        <v>5084.96</v>
      </c>
      <c r="D71" s="182">
        <v>3885.72</v>
      </c>
      <c r="E71" s="181" t="s">
        <v>99</v>
      </c>
      <c r="F71" s="182">
        <v>418.62</v>
      </c>
      <c r="G71" s="182">
        <f t="shared" si="6"/>
        <v>9389.3000000000011</v>
      </c>
      <c r="H71" s="181" t="s">
        <v>292</v>
      </c>
      <c r="I71" s="181" t="s">
        <v>82</v>
      </c>
      <c r="J71" s="181" t="s">
        <v>247</v>
      </c>
      <c r="K71" s="181" t="s">
        <v>172</v>
      </c>
      <c r="L71" s="183">
        <v>779416</v>
      </c>
      <c r="M71" s="184">
        <v>1042</v>
      </c>
      <c r="N71" s="184">
        <v>5084.96</v>
      </c>
      <c r="O71" s="184">
        <v>3885.72</v>
      </c>
      <c r="P71" s="185">
        <v>418.62</v>
      </c>
      <c r="Q71" s="183"/>
      <c r="R71" s="184"/>
      <c r="S71" s="184"/>
      <c r="T71" s="184"/>
      <c r="U71" s="185"/>
      <c r="V71" s="183"/>
      <c r="W71" s="184"/>
      <c r="X71" s="184"/>
      <c r="Y71" s="184"/>
      <c r="Z71" s="185"/>
      <c r="AA71" s="183"/>
      <c r="AB71" s="184"/>
      <c r="AC71" s="184"/>
      <c r="AD71" s="184"/>
      <c r="AE71" s="185"/>
      <c r="AF71" s="186"/>
      <c r="AG71" s="186"/>
      <c r="AH71" s="186"/>
      <c r="AI71" s="186"/>
      <c r="AJ71" s="186"/>
      <c r="AK71" s="183"/>
      <c r="AL71" s="184"/>
      <c r="AM71" s="184"/>
      <c r="AN71" s="184"/>
      <c r="AO71" s="185"/>
      <c r="AP71" s="183"/>
      <c r="AQ71" s="184"/>
      <c r="AR71" s="184"/>
      <c r="AS71" s="184"/>
      <c r="AT71" s="185"/>
      <c r="AU71" s="187">
        <f t="shared" si="7"/>
        <v>779416</v>
      </c>
      <c r="AV71" s="188">
        <f t="shared" si="8"/>
        <v>1042</v>
      </c>
      <c r="AW71" s="189">
        <f t="shared" ref="AW71:AW88" si="19">N71+S71+X71+AC71+AH71+AM71+AR71</f>
        <v>5084.96</v>
      </c>
      <c r="AX71" s="189">
        <f t="shared" si="18"/>
        <v>3885.72</v>
      </c>
      <c r="AY71" s="189">
        <f t="shared" ref="AY71:AY85" si="20">P71+U71+Z71+AE71+AJ71+AO71+AT71</f>
        <v>418.62</v>
      </c>
    </row>
    <row r="72" spans="1:51" s="190" customFormat="1" x14ac:dyDescent="0.2">
      <c r="A72" s="181" t="s">
        <v>48</v>
      </c>
      <c r="B72" s="181" t="s">
        <v>135</v>
      </c>
      <c r="C72" s="182">
        <v>219.6</v>
      </c>
      <c r="D72" s="182">
        <v>167.81</v>
      </c>
      <c r="E72" s="181" t="s">
        <v>99</v>
      </c>
      <c r="F72" s="182">
        <v>279.70999999999998</v>
      </c>
      <c r="G72" s="182">
        <f t="shared" ref="G72:G88" si="21">C72+D72+F72</f>
        <v>667.11999999999989</v>
      </c>
      <c r="H72" s="181" t="s">
        <v>292</v>
      </c>
      <c r="I72" s="181" t="s">
        <v>82</v>
      </c>
      <c r="J72" s="181" t="s">
        <v>248</v>
      </c>
      <c r="K72" s="181" t="s">
        <v>173</v>
      </c>
      <c r="L72" s="183">
        <v>33660</v>
      </c>
      <c r="M72" s="184">
        <v>45</v>
      </c>
      <c r="N72" s="184">
        <v>219.6</v>
      </c>
      <c r="O72" s="184">
        <v>167.81</v>
      </c>
      <c r="P72" s="185">
        <v>279.70999999999998</v>
      </c>
      <c r="Q72" s="183"/>
      <c r="R72" s="184"/>
      <c r="S72" s="184"/>
      <c r="T72" s="184"/>
      <c r="U72" s="185"/>
      <c r="V72" s="183"/>
      <c r="W72" s="184"/>
      <c r="X72" s="184"/>
      <c r="Y72" s="184"/>
      <c r="Z72" s="185"/>
      <c r="AA72" s="183"/>
      <c r="AB72" s="184"/>
      <c r="AC72" s="184"/>
      <c r="AD72" s="184"/>
      <c r="AE72" s="185"/>
      <c r="AF72" s="186"/>
      <c r="AG72" s="186"/>
      <c r="AH72" s="186"/>
      <c r="AI72" s="186"/>
      <c r="AJ72" s="186"/>
      <c r="AK72" s="183"/>
      <c r="AL72" s="184"/>
      <c r="AM72" s="184"/>
      <c r="AN72" s="184"/>
      <c r="AO72" s="185"/>
      <c r="AP72" s="183"/>
      <c r="AQ72" s="184"/>
      <c r="AR72" s="184"/>
      <c r="AS72" s="184"/>
      <c r="AT72" s="185"/>
      <c r="AU72" s="187">
        <f t="shared" si="7"/>
        <v>33660</v>
      </c>
      <c r="AV72" s="188">
        <f t="shared" si="8"/>
        <v>45</v>
      </c>
      <c r="AW72" s="189">
        <f t="shared" si="19"/>
        <v>219.6</v>
      </c>
      <c r="AX72" s="189">
        <f t="shared" si="18"/>
        <v>167.81</v>
      </c>
      <c r="AY72" s="189">
        <f t="shared" si="20"/>
        <v>279.70999999999998</v>
      </c>
    </row>
    <row r="73" spans="1:51" s="190" customFormat="1" x14ac:dyDescent="0.2">
      <c r="A73" s="181" t="s">
        <v>49</v>
      </c>
      <c r="B73" s="181" t="s">
        <v>135</v>
      </c>
      <c r="C73" s="182">
        <v>644.16</v>
      </c>
      <c r="D73" s="182">
        <v>492.24</v>
      </c>
      <c r="E73" s="181" t="s">
        <v>99</v>
      </c>
      <c r="F73" s="182">
        <v>418.62</v>
      </c>
      <c r="G73" s="182">
        <f t="shared" si="21"/>
        <v>1555.02</v>
      </c>
      <c r="H73" s="181" t="s">
        <v>292</v>
      </c>
      <c r="I73" s="181" t="s">
        <v>82</v>
      </c>
      <c r="J73" s="181" t="s">
        <v>249</v>
      </c>
      <c r="K73" s="181" t="s">
        <v>174</v>
      </c>
      <c r="L73" s="183">
        <v>98736</v>
      </c>
      <c r="M73" s="184">
        <v>132</v>
      </c>
      <c r="N73" s="184">
        <v>644.16</v>
      </c>
      <c r="O73" s="184">
        <v>492.24</v>
      </c>
      <c r="P73" s="185">
        <v>418.62</v>
      </c>
      <c r="Q73" s="183"/>
      <c r="R73" s="184"/>
      <c r="S73" s="184"/>
      <c r="T73" s="184"/>
      <c r="U73" s="185"/>
      <c r="V73" s="183"/>
      <c r="W73" s="184"/>
      <c r="X73" s="184"/>
      <c r="Y73" s="184"/>
      <c r="Z73" s="185"/>
      <c r="AA73" s="183"/>
      <c r="AB73" s="184"/>
      <c r="AC73" s="184"/>
      <c r="AD73" s="184"/>
      <c r="AE73" s="185"/>
      <c r="AF73" s="186"/>
      <c r="AG73" s="186"/>
      <c r="AH73" s="186"/>
      <c r="AI73" s="186"/>
      <c r="AJ73" s="186"/>
      <c r="AK73" s="183"/>
      <c r="AL73" s="184"/>
      <c r="AM73" s="184"/>
      <c r="AN73" s="184"/>
      <c r="AO73" s="185"/>
      <c r="AP73" s="183"/>
      <c r="AQ73" s="184"/>
      <c r="AR73" s="184"/>
      <c r="AS73" s="184"/>
      <c r="AT73" s="185"/>
      <c r="AU73" s="187">
        <f t="shared" ref="AU73:AU88" si="22">L73+Q73+V73+AA73+AF73+AL73+AP73</f>
        <v>98736</v>
      </c>
      <c r="AV73" s="188">
        <f t="shared" si="8"/>
        <v>132</v>
      </c>
      <c r="AW73" s="189">
        <f t="shared" si="19"/>
        <v>644.16</v>
      </c>
      <c r="AX73" s="189">
        <f t="shared" si="18"/>
        <v>492.24</v>
      </c>
      <c r="AY73" s="189">
        <f t="shared" si="20"/>
        <v>418.62</v>
      </c>
    </row>
    <row r="74" spans="1:51" s="190" customFormat="1" x14ac:dyDescent="0.2">
      <c r="A74" s="181" t="s">
        <v>50</v>
      </c>
      <c r="B74" s="181" t="s">
        <v>135</v>
      </c>
      <c r="C74" s="182"/>
      <c r="D74" s="182"/>
      <c r="E74" s="181" t="s">
        <v>99</v>
      </c>
      <c r="F74" s="182">
        <v>279.70999999999998</v>
      </c>
      <c r="G74" s="182">
        <f t="shared" si="21"/>
        <v>279.70999999999998</v>
      </c>
      <c r="H74" s="181" t="s">
        <v>292</v>
      </c>
      <c r="I74" s="181" t="s">
        <v>82</v>
      </c>
      <c r="J74" s="181" t="s">
        <v>250</v>
      </c>
      <c r="K74" s="181" t="s">
        <v>175</v>
      </c>
      <c r="L74" s="183">
        <v>0</v>
      </c>
      <c r="M74" s="184">
        <v>0</v>
      </c>
      <c r="N74" s="184">
        <v>0</v>
      </c>
      <c r="O74" s="184">
        <v>0</v>
      </c>
      <c r="P74" s="185">
        <v>279.70999999999998</v>
      </c>
      <c r="Q74" s="183"/>
      <c r="R74" s="184"/>
      <c r="S74" s="184"/>
      <c r="T74" s="184"/>
      <c r="U74" s="185"/>
      <c r="V74" s="183"/>
      <c r="W74" s="184"/>
      <c r="X74" s="184"/>
      <c r="Y74" s="184"/>
      <c r="Z74" s="185"/>
      <c r="AA74" s="183"/>
      <c r="AB74" s="184"/>
      <c r="AC74" s="184"/>
      <c r="AD74" s="184"/>
      <c r="AE74" s="185"/>
      <c r="AF74" s="186"/>
      <c r="AG74" s="186"/>
      <c r="AH74" s="186"/>
      <c r="AI74" s="186"/>
      <c r="AJ74" s="186"/>
      <c r="AK74" s="183"/>
      <c r="AL74" s="184"/>
      <c r="AM74" s="184"/>
      <c r="AN74" s="184"/>
      <c r="AO74" s="185"/>
      <c r="AP74" s="183"/>
      <c r="AQ74" s="184"/>
      <c r="AR74" s="184"/>
      <c r="AS74" s="184"/>
      <c r="AT74" s="185"/>
      <c r="AU74" s="187">
        <f t="shared" si="22"/>
        <v>0</v>
      </c>
      <c r="AV74" s="188">
        <f t="shared" ref="AV74:AV88" si="23">M74+R74+W74+AB74+AG74+AK74+AQ74</f>
        <v>0</v>
      </c>
      <c r="AW74" s="189">
        <f t="shared" si="19"/>
        <v>0</v>
      </c>
      <c r="AX74" s="189">
        <f t="shared" si="18"/>
        <v>0</v>
      </c>
      <c r="AY74" s="189">
        <f>P74+U74+Z74+AE74+AJ74+AO74+AT74</f>
        <v>279.70999999999998</v>
      </c>
    </row>
    <row r="75" spans="1:51" s="190" customFormat="1" x14ac:dyDescent="0.2">
      <c r="A75" s="181" t="s">
        <v>51</v>
      </c>
      <c r="B75" s="181" t="s">
        <v>135</v>
      </c>
      <c r="C75" s="182">
        <v>336.72</v>
      </c>
      <c r="D75" s="182">
        <v>257.31</v>
      </c>
      <c r="E75" s="181" t="s">
        <v>99</v>
      </c>
      <c r="F75" s="182">
        <v>418.62</v>
      </c>
      <c r="G75" s="182">
        <f t="shared" si="21"/>
        <v>1012.65</v>
      </c>
      <c r="H75" s="181" t="s">
        <v>292</v>
      </c>
      <c r="I75" s="181" t="s">
        <v>82</v>
      </c>
      <c r="J75" s="181" t="s">
        <v>239</v>
      </c>
      <c r="K75" s="181" t="s">
        <v>176</v>
      </c>
      <c r="L75" s="183">
        <v>51612</v>
      </c>
      <c r="M75" s="184">
        <v>69</v>
      </c>
      <c r="N75" s="184">
        <v>336.72</v>
      </c>
      <c r="O75" s="184">
        <v>257.31</v>
      </c>
      <c r="P75" s="185">
        <v>418.62</v>
      </c>
      <c r="Q75" s="183"/>
      <c r="R75" s="184"/>
      <c r="S75" s="184"/>
      <c r="T75" s="184"/>
      <c r="U75" s="185"/>
      <c r="V75" s="183"/>
      <c r="W75" s="184"/>
      <c r="X75" s="184"/>
      <c r="Y75" s="184"/>
      <c r="Z75" s="185"/>
      <c r="AA75" s="183"/>
      <c r="AB75" s="184"/>
      <c r="AC75" s="184"/>
      <c r="AD75" s="184"/>
      <c r="AE75" s="185"/>
      <c r="AF75" s="186"/>
      <c r="AG75" s="186"/>
      <c r="AH75" s="186"/>
      <c r="AI75" s="186"/>
      <c r="AJ75" s="186"/>
      <c r="AK75" s="183"/>
      <c r="AL75" s="184"/>
      <c r="AM75" s="184"/>
      <c r="AN75" s="184"/>
      <c r="AO75" s="185"/>
      <c r="AP75" s="183"/>
      <c r="AQ75" s="184"/>
      <c r="AR75" s="184"/>
      <c r="AS75" s="184"/>
      <c r="AT75" s="185"/>
      <c r="AU75" s="187">
        <f t="shared" si="22"/>
        <v>51612</v>
      </c>
      <c r="AV75" s="188">
        <f t="shared" si="23"/>
        <v>69</v>
      </c>
      <c r="AW75" s="189">
        <f t="shared" si="19"/>
        <v>336.72</v>
      </c>
      <c r="AX75" s="189">
        <f t="shared" si="18"/>
        <v>257.31</v>
      </c>
      <c r="AY75" s="189">
        <f t="shared" si="20"/>
        <v>418.62</v>
      </c>
    </row>
    <row r="76" spans="1:51" s="190" customFormat="1" x14ac:dyDescent="0.2">
      <c r="A76" s="181" t="s">
        <v>52</v>
      </c>
      <c r="B76" s="181" t="s">
        <v>135</v>
      </c>
      <c r="C76" s="182">
        <v>2825.52</v>
      </c>
      <c r="D76" s="182">
        <v>2159.15</v>
      </c>
      <c r="E76" s="181" t="s">
        <v>99</v>
      </c>
      <c r="F76" s="182">
        <v>559.47</v>
      </c>
      <c r="G76" s="182">
        <f t="shared" si="21"/>
        <v>5544.14</v>
      </c>
      <c r="H76" s="181" t="s">
        <v>292</v>
      </c>
      <c r="I76" s="181" t="s">
        <v>103</v>
      </c>
      <c r="J76" s="181" t="s">
        <v>251</v>
      </c>
      <c r="K76" s="181" t="s">
        <v>177</v>
      </c>
      <c r="L76" s="183">
        <v>433092</v>
      </c>
      <c r="M76" s="184">
        <v>579</v>
      </c>
      <c r="N76" s="184">
        <v>2825.52</v>
      </c>
      <c r="O76" s="184">
        <v>2159.15</v>
      </c>
      <c r="P76" s="185">
        <v>559.47</v>
      </c>
      <c r="Q76" s="183"/>
      <c r="R76" s="184"/>
      <c r="S76" s="184"/>
      <c r="T76" s="184"/>
      <c r="U76" s="185"/>
      <c r="V76" s="183"/>
      <c r="W76" s="184"/>
      <c r="X76" s="184"/>
      <c r="Y76" s="184"/>
      <c r="Z76" s="185"/>
      <c r="AA76" s="183"/>
      <c r="AB76" s="184"/>
      <c r="AC76" s="184"/>
      <c r="AD76" s="184"/>
      <c r="AE76" s="185"/>
      <c r="AF76" s="186"/>
      <c r="AG76" s="186"/>
      <c r="AH76" s="186"/>
      <c r="AI76" s="186"/>
      <c r="AJ76" s="186"/>
      <c r="AK76" s="183"/>
      <c r="AL76" s="184"/>
      <c r="AM76" s="184"/>
      <c r="AN76" s="184"/>
      <c r="AO76" s="185"/>
      <c r="AP76" s="183"/>
      <c r="AQ76" s="184"/>
      <c r="AR76" s="184"/>
      <c r="AS76" s="184"/>
      <c r="AT76" s="185"/>
      <c r="AU76" s="187">
        <f t="shared" si="22"/>
        <v>433092</v>
      </c>
      <c r="AV76" s="188">
        <f t="shared" si="23"/>
        <v>579</v>
      </c>
      <c r="AW76" s="189">
        <f t="shared" si="19"/>
        <v>2825.52</v>
      </c>
      <c r="AX76" s="189">
        <f t="shared" si="18"/>
        <v>2159.15</v>
      </c>
      <c r="AY76" s="189">
        <f t="shared" si="20"/>
        <v>559.47</v>
      </c>
    </row>
    <row r="77" spans="1:51" s="3" customFormat="1" x14ac:dyDescent="0.2">
      <c r="A77" s="97" t="s">
        <v>114</v>
      </c>
      <c r="B77" s="97" t="s">
        <v>135</v>
      </c>
      <c r="C77" s="98"/>
      <c r="D77" s="98"/>
      <c r="E77" s="97" t="s">
        <v>99</v>
      </c>
      <c r="F77" s="98"/>
      <c r="G77" s="98">
        <f t="shared" si="21"/>
        <v>0</v>
      </c>
      <c r="H77" s="97"/>
      <c r="I77" s="97" t="s">
        <v>105</v>
      </c>
      <c r="J77" s="97"/>
      <c r="K77" s="97"/>
      <c r="L77" s="99"/>
      <c r="M77" s="100"/>
      <c r="N77" s="100"/>
      <c r="O77" s="100"/>
      <c r="P77" s="101"/>
      <c r="Q77" s="99"/>
      <c r="R77" s="100"/>
      <c r="S77" s="100"/>
      <c r="T77" s="100"/>
      <c r="U77" s="101"/>
      <c r="V77" s="99"/>
      <c r="W77" s="100"/>
      <c r="X77" s="100"/>
      <c r="Y77" s="100"/>
      <c r="Z77" s="101"/>
      <c r="AA77" s="99"/>
      <c r="AB77" s="100"/>
      <c r="AC77" s="100"/>
      <c r="AD77" s="100"/>
      <c r="AE77" s="101"/>
      <c r="AF77" s="102"/>
      <c r="AG77" s="102"/>
      <c r="AH77" s="102"/>
      <c r="AI77" s="102"/>
      <c r="AJ77" s="102"/>
      <c r="AK77" s="99"/>
      <c r="AL77" s="100"/>
      <c r="AM77" s="100"/>
      <c r="AN77" s="100"/>
      <c r="AO77" s="101"/>
      <c r="AP77" s="99"/>
      <c r="AQ77" s="100"/>
      <c r="AR77" s="100"/>
      <c r="AS77" s="100"/>
      <c r="AT77" s="101"/>
      <c r="AU77" s="103">
        <f t="shared" si="22"/>
        <v>0</v>
      </c>
      <c r="AV77" s="104">
        <f t="shared" si="23"/>
        <v>0</v>
      </c>
      <c r="AW77" s="105">
        <f t="shared" si="19"/>
        <v>0</v>
      </c>
      <c r="AX77" s="105">
        <f t="shared" si="18"/>
        <v>0</v>
      </c>
      <c r="AY77" s="105">
        <f t="shared" si="20"/>
        <v>0</v>
      </c>
    </row>
    <row r="78" spans="1:51" s="3" customFormat="1" x14ac:dyDescent="0.2">
      <c r="A78" s="97" t="s">
        <v>113</v>
      </c>
      <c r="B78" s="97" t="s">
        <v>135</v>
      </c>
      <c r="C78" s="98"/>
      <c r="D78" s="98"/>
      <c r="E78" s="97"/>
      <c r="F78" s="98"/>
      <c r="G78" s="98">
        <f t="shared" si="21"/>
        <v>0</v>
      </c>
      <c r="H78" s="97"/>
      <c r="I78" s="97" t="s">
        <v>106</v>
      </c>
      <c r="J78" s="97"/>
      <c r="K78" s="97" t="s">
        <v>153</v>
      </c>
      <c r="L78" s="99"/>
      <c r="M78" s="100"/>
      <c r="N78" s="100"/>
      <c r="O78" s="100"/>
      <c r="P78" s="101"/>
      <c r="Q78" s="99"/>
      <c r="R78" s="100"/>
      <c r="S78" s="100"/>
      <c r="T78" s="100"/>
      <c r="U78" s="101"/>
      <c r="V78" s="99"/>
      <c r="W78" s="100"/>
      <c r="X78" s="100"/>
      <c r="Y78" s="100"/>
      <c r="Z78" s="101"/>
      <c r="AA78" s="99"/>
      <c r="AB78" s="100"/>
      <c r="AC78" s="100"/>
      <c r="AD78" s="100"/>
      <c r="AE78" s="101"/>
      <c r="AF78" s="102"/>
      <c r="AG78" s="102"/>
      <c r="AH78" s="102"/>
      <c r="AI78" s="102"/>
      <c r="AJ78" s="102"/>
      <c r="AK78" s="99"/>
      <c r="AL78" s="100"/>
      <c r="AM78" s="100"/>
      <c r="AN78" s="100"/>
      <c r="AO78" s="101"/>
      <c r="AP78" s="99"/>
      <c r="AQ78" s="100"/>
      <c r="AR78" s="100"/>
      <c r="AS78" s="100"/>
      <c r="AT78" s="101"/>
      <c r="AU78" s="103">
        <f t="shared" si="22"/>
        <v>0</v>
      </c>
      <c r="AV78" s="104">
        <f t="shared" si="23"/>
        <v>0</v>
      </c>
      <c r="AW78" s="105">
        <f t="shared" si="19"/>
        <v>0</v>
      </c>
      <c r="AX78" s="105">
        <f t="shared" si="18"/>
        <v>0</v>
      </c>
      <c r="AY78" s="105">
        <f t="shared" si="20"/>
        <v>0</v>
      </c>
    </row>
    <row r="79" spans="1:51" s="3" customFormat="1" x14ac:dyDescent="0.2">
      <c r="A79" s="97" t="s">
        <v>108</v>
      </c>
      <c r="B79" s="97" t="s">
        <v>135</v>
      </c>
      <c r="C79" s="98"/>
      <c r="D79" s="98"/>
      <c r="E79" s="97"/>
      <c r="F79" s="98"/>
      <c r="G79" s="98">
        <f t="shared" si="21"/>
        <v>0</v>
      </c>
      <c r="H79" s="97"/>
      <c r="I79" s="97" t="s">
        <v>109</v>
      </c>
      <c r="J79" s="97"/>
      <c r="K79" s="97"/>
      <c r="L79" s="99"/>
      <c r="M79" s="100"/>
      <c r="N79" s="100"/>
      <c r="O79" s="100"/>
      <c r="P79" s="101"/>
      <c r="Q79" s="99"/>
      <c r="R79" s="100"/>
      <c r="S79" s="100"/>
      <c r="T79" s="100"/>
      <c r="U79" s="101"/>
      <c r="V79" s="99"/>
      <c r="W79" s="100"/>
      <c r="X79" s="100"/>
      <c r="Y79" s="100"/>
      <c r="Z79" s="101"/>
      <c r="AA79" s="99"/>
      <c r="AB79" s="100"/>
      <c r="AC79" s="100"/>
      <c r="AD79" s="100"/>
      <c r="AE79" s="101"/>
      <c r="AF79" s="102"/>
      <c r="AG79" s="102"/>
      <c r="AH79" s="102"/>
      <c r="AI79" s="102"/>
      <c r="AJ79" s="102"/>
      <c r="AK79" s="99"/>
      <c r="AL79" s="100"/>
      <c r="AM79" s="100"/>
      <c r="AN79" s="100"/>
      <c r="AO79" s="101"/>
      <c r="AP79" s="99"/>
      <c r="AQ79" s="100"/>
      <c r="AR79" s="100"/>
      <c r="AS79" s="100"/>
      <c r="AT79" s="101"/>
      <c r="AU79" s="103">
        <f t="shared" si="22"/>
        <v>0</v>
      </c>
      <c r="AV79" s="104">
        <f t="shared" si="23"/>
        <v>0</v>
      </c>
      <c r="AW79" s="105">
        <f t="shared" si="19"/>
        <v>0</v>
      </c>
      <c r="AX79" s="105">
        <f t="shared" si="18"/>
        <v>0</v>
      </c>
      <c r="AY79" s="105">
        <f t="shared" si="20"/>
        <v>0</v>
      </c>
    </row>
    <row r="80" spans="1:51" s="190" customFormat="1" x14ac:dyDescent="0.2">
      <c r="A80" s="181" t="s">
        <v>53</v>
      </c>
      <c r="B80" s="181" t="s">
        <v>135</v>
      </c>
      <c r="C80" s="182">
        <v>483.12</v>
      </c>
      <c r="D80" s="182">
        <v>369.18</v>
      </c>
      <c r="E80" s="181" t="s">
        <v>62</v>
      </c>
      <c r="F80" s="182">
        <v>418.62</v>
      </c>
      <c r="G80" s="182">
        <f t="shared" si="21"/>
        <v>1270.92</v>
      </c>
      <c r="H80" s="181" t="s">
        <v>292</v>
      </c>
      <c r="I80" s="181" t="s">
        <v>82</v>
      </c>
      <c r="J80" s="181" t="s">
        <v>252</v>
      </c>
      <c r="K80" s="181" t="s">
        <v>178</v>
      </c>
      <c r="L80" s="183">
        <v>74052</v>
      </c>
      <c r="M80" s="184">
        <v>99</v>
      </c>
      <c r="N80" s="184">
        <v>483.12</v>
      </c>
      <c r="O80" s="184">
        <v>369.18</v>
      </c>
      <c r="P80" s="185">
        <v>418.62</v>
      </c>
      <c r="Q80" s="183"/>
      <c r="R80" s="184"/>
      <c r="S80" s="184"/>
      <c r="T80" s="184"/>
      <c r="U80" s="185"/>
      <c r="V80" s="183"/>
      <c r="W80" s="184"/>
      <c r="X80" s="184"/>
      <c r="Y80" s="184"/>
      <c r="Z80" s="185"/>
      <c r="AA80" s="183"/>
      <c r="AB80" s="184"/>
      <c r="AC80" s="184"/>
      <c r="AD80" s="184"/>
      <c r="AE80" s="185"/>
      <c r="AF80" s="186"/>
      <c r="AG80" s="186"/>
      <c r="AH80" s="186"/>
      <c r="AI80" s="186"/>
      <c r="AJ80" s="186"/>
      <c r="AK80" s="183"/>
      <c r="AL80" s="184"/>
      <c r="AM80" s="184"/>
      <c r="AN80" s="184"/>
      <c r="AO80" s="185"/>
      <c r="AP80" s="183"/>
      <c r="AQ80" s="184"/>
      <c r="AR80" s="184"/>
      <c r="AS80" s="184"/>
      <c r="AT80" s="185"/>
      <c r="AU80" s="187">
        <f t="shared" si="22"/>
        <v>74052</v>
      </c>
      <c r="AV80" s="188">
        <f t="shared" si="23"/>
        <v>99</v>
      </c>
      <c r="AW80" s="189">
        <f t="shared" si="19"/>
        <v>483.12</v>
      </c>
      <c r="AX80" s="189">
        <f t="shared" si="18"/>
        <v>369.18</v>
      </c>
      <c r="AY80" s="189">
        <f t="shared" si="20"/>
        <v>418.62</v>
      </c>
    </row>
    <row r="81" spans="1:51" s="3" customFormat="1" x14ac:dyDescent="0.2">
      <c r="A81" s="97" t="s">
        <v>54</v>
      </c>
      <c r="B81" s="97" t="s">
        <v>135</v>
      </c>
      <c r="C81" s="98"/>
      <c r="D81" s="98"/>
      <c r="E81" s="97" t="s">
        <v>91</v>
      </c>
      <c r="F81" s="98"/>
      <c r="G81" s="98">
        <f t="shared" si="21"/>
        <v>0</v>
      </c>
      <c r="H81" s="97"/>
      <c r="I81" s="97" t="s">
        <v>82</v>
      </c>
      <c r="J81" s="97"/>
      <c r="K81" s="97"/>
      <c r="L81" s="99"/>
      <c r="M81" s="100"/>
      <c r="N81" s="100"/>
      <c r="O81" s="100"/>
      <c r="P81" s="101"/>
      <c r="Q81" s="99"/>
      <c r="R81" s="100"/>
      <c r="S81" s="100"/>
      <c r="T81" s="100"/>
      <c r="U81" s="101"/>
      <c r="V81" s="99"/>
      <c r="W81" s="100"/>
      <c r="X81" s="100"/>
      <c r="Y81" s="100"/>
      <c r="Z81" s="101"/>
      <c r="AA81" s="99"/>
      <c r="AB81" s="100"/>
      <c r="AC81" s="100"/>
      <c r="AD81" s="100"/>
      <c r="AE81" s="101"/>
      <c r="AF81" s="102"/>
      <c r="AG81" s="102"/>
      <c r="AH81" s="102"/>
      <c r="AI81" s="102"/>
      <c r="AJ81" s="102"/>
      <c r="AK81" s="99"/>
      <c r="AL81" s="100"/>
      <c r="AM81" s="100"/>
      <c r="AN81" s="100"/>
      <c r="AO81" s="101"/>
      <c r="AP81" s="99"/>
      <c r="AQ81" s="100"/>
      <c r="AR81" s="100"/>
      <c r="AS81" s="100"/>
      <c r="AT81" s="101"/>
      <c r="AU81" s="103">
        <f t="shared" si="22"/>
        <v>0</v>
      </c>
      <c r="AV81" s="104">
        <f t="shared" si="23"/>
        <v>0</v>
      </c>
      <c r="AW81" s="105">
        <f t="shared" si="19"/>
        <v>0</v>
      </c>
      <c r="AX81" s="105">
        <f t="shared" si="18"/>
        <v>0</v>
      </c>
      <c r="AY81" s="105">
        <f t="shared" si="20"/>
        <v>0</v>
      </c>
    </row>
    <row r="82" spans="1:51" s="134" customFormat="1" x14ac:dyDescent="0.2">
      <c r="A82" s="125" t="s">
        <v>127</v>
      </c>
      <c r="B82" s="125" t="s">
        <v>136</v>
      </c>
      <c r="C82" s="126">
        <v>375.76</v>
      </c>
      <c r="D82" s="126">
        <v>287.14</v>
      </c>
      <c r="E82" s="125" t="s">
        <v>149</v>
      </c>
      <c r="F82" s="126">
        <v>141.12</v>
      </c>
      <c r="G82" s="126">
        <f t="shared" si="21"/>
        <v>804.02</v>
      </c>
      <c r="H82" s="125" t="s">
        <v>284</v>
      </c>
      <c r="I82" s="125" t="s">
        <v>84</v>
      </c>
      <c r="J82" s="125" t="s">
        <v>274</v>
      </c>
      <c r="K82" s="125" t="s">
        <v>145</v>
      </c>
      <c r="L82" s="127">
        <v>52360</v>
      </c>
      <c r="M82" s="128">
        <v>858</v>
      </c>
      <c r="N82" s="128">
        <v>375.76</v>
      </c>
      <c r="O82" s="128">
        <v>287.14</v>
      </c>
      <c r="P82" s="129">
        <v>141.12</v>
      </c>
      <c r="Q82" s="127"/>
      <c r="R82" s="128"/>
      <c r="S82" s="128"/>
      <c r="T82" s="128"/>
      <c r="U82" s="129"/>
      <c r="V82" s="127"/>
      <c r="W82" s="128"/>
      <c r="X82" s="128"/>
      <c r="Y82" s="128"/>
      <c r="Z82" s="129"/>
      <c r="AA82" s="127"/>
      <c r="AB82" s="128"/>
      <c r="AC82" s="128"/>
      <c r="AD82" s="128"/>
      <c r="AE82" s="129"/>
      <c r="AF82" s="130"/>
      <c r="AG82" s="130"/>
      <c r="AH82" s="130"/>
      <c r="AI82" s="130"/>
      <c r="AJ82" s="130"/>
      <c r="AK82" s="127"/>
      <c r="AL82" s="128"/>
      <c r="AM82" s="128"/>
      <c r="AN82" s="128"/>
      <c r="AO82" s="129"/>
      <c r="AP82" s="127"/>
      <c r="AQ82" s="128"/>
      <c r="AR82" s="128"/>
      <c r="AS82" s="128"/>
      <c r="AT82" s="129"/>
      <c r="AU82" s="131">
        <f t="shared" si="22"/>
        <v>52360</v>
      </c>
      <c r="AV82" s="132">
        <f t="shared" si="23"/>
        <v>858</v>
      </c>
      <c r="AW82" s="133">
        <f t="shared" si="19"/>
        <v>375.76</v>
      </c>
      <c r="AX82" s="133">
        <f t="shared" si="18"/>
        <v>287.14</v>
      </c>
      <c r="AY82" s="133">
        <f t="shared" si="20"/>
        <v>141.12</v>
      </c>
    </row>
    <row r="83" spans="1:51" s="157" customFormat="1" x14ac:dyDescent="0.2">
      <c r="A83" s="148" t="s">
        <v>55</v>
      </c>
      <c r="B83" s="148" t="s">
        <v>136</v>
      </c>
      <c r="C83" s="149">
        <v>185.44</v>
      </c>
      <c r="D83" s="149">
        <v>141.71</v>
      </c>
      <c r="E83" s="148" t="s">
        <v>104</v>
      </c>
      <c r="F83" s="149">
        <v>278.89</v>
      </c>
      <c r="G83" s="149">
        <f t="shared" si="21"/>
        <v>606.04</v>
      </c>
      <c r="H83" s="148" t="s">
        <v>290</v>
      </c>
      <c r="I83" s="148" t="s">
        <v>84</v>
      </c>
      <c r="J83" s="148" t="s">
        <v>236</v>
      </c>
      <c r="K83" s="148" t="s">
        <v>154</v>
      </c>
      <c r="L83" s="150">
        <v>28424</v>
      </c>
      <c r="M83" s="151">
        <v>458</v>
      </c>
      <c r="N83" s="151">
        <v>185.44</v>
      </c>
      <c r="O83" s="151">
        <v>141.71</v>
      </c>
      <c r="P83" s="152">
        <v>278.89</v>
      </c>
      <c r="Q83" s="150"/>
      <c r="R83" s="151"/>
      <c r="S83" s="151"/>
      <c r="T83" s="151"/>
      <c r="U83" s="152"/>
      <c r="V83" s="150"/>
      <c r="W83" s="151"/>
      <c r="X83" s="151"/>
      <c r="Y83" s="151"/>
      <c r="Z83" s="152"/>
      <c r="AA83" s="150"/>
      <c r="AB83" s="151"/>
      <c r="AC83" s="151"/>
      <c r="AD83" s="151"/>
      <c r="AE83" s="152"/>
      <c r="AF83" s="153"/>
      <c r="AG83" s="153"/>
      <c r="AH83" s="153"/>
      <c r="AI83" s="153"/>
      <c r="AJ83" s="153"/>
      <c r="AK83" s="150"/>
      <c r="AL83" s="151"/>
      <c r="AM83" s="151"/>
      <c r="AN83" s="151"/>
      <c r="AO83" s="152"/>
      <c r="AP83" s="150"/>
      <c r="AQ83" s="151"/>
      <c r="AR83" s="151"/>
      <c r="AS83" s="151"/>
      <c r="AT83" s="152"/>
      <c r="AU83" s="154">
        <f t="shared" si="22"/>
        <v>28424</v>
      </c>
      <c r="AV83" s="155">
        <f t="shared" si="23"/>
        <v>458</v>
      </c>
      <c r="AW83" s="156">
        <f t="shared" si="19"/>
        <v>185.44</v>
      </c>
      <c r="AX83" s="156">
        <f t="shared" si="18"/>
        <v>141.71</v>
      </c>
      <c r="AY83" s="156">
        <f t="shared" si="20"/>
        <v>278.89</v>
      </c>
    </row>
    <row r="84" spans="1:51" s="157" customFormat="1" x14ac:dyDescent="0.2">
      <c r="A84" s="148" t="s">
        <v>57</v>
      </c>
      <c r="B84" s="148" t="s">
        <v>136</v>
      </c>
      <c r="C84" s="149">
        <v>312.32</v>
      </c>
      <c r="D84" s="149">
        <v>238.66</v>
      </c>
      <c r="E84" s="148"/>
      <c r="F84" s="149">
        <v>417.39</v>
      </c>
      <c r="G84" s="149">
        <f t="shared" si="21"/>
        <v>968.37</v>
      </c>
      <c r="H84" s="148" t="s">
        <v>289</v>
      </c>
      <c r="I84" s="148" t="s">
        <v>84</v>
      </c>
      <c r="J84" s="148" t="s">
        <v>237</v>
      </c>
      <c r="K84" s="148" t="s">
        <v>155</v>
      </c>
      <c r="L84" s="150">
        <v>47872</v>
      </c>
      <c r="M84" s="151">
        <v>760</v>
      </c>
      <c r="N84" s="151">
        <v>312.32</v>
      </c>
      <c r="O84" s="151">
        <v>238.66</v>
      </c>
      <c r="P84" s="152">
        <v>417.39</v>
      </c>
      <c r="Q84" s="150"/>
      <c r="R84" s="151"/>
      <c r="S84" s="151"/>
      <c r="T84" s="151"/>
      <c r="U84" s="152"/>
      <c r="V84" s="150"/>
      <c r="W84" s="151"/>
      <c r="X84" s="151"/>
      <c r="Y84" s="151"/>
      <c r="Z84" s="152"/>
      <c r="AA84" s="150"/>
      <c r="AB84" s="151"/>
      <c r="AC84" s="151"/>
      <c r="AD84" s="151"/>
      <c r="AE84" s="152"/>
      <c r="AF84" s="153"/>
      <c r="AG84" s="153"/>
      <c r="AH84" s="153"/>
      <c r="AI84" s="153"/>
      <c r="AJ84" s="153"/>
      <c r="AK84" s="150"/>
      <c r="AL84" s="151"/>
      <c r="AM84" s="151"/>
      <c r="AN84" s="151"/>
      <c r="AO84" s="152"/>
      <c r="AP84" s="150"/>
      <c r="AQ84" s="151"/>
      <c r="AR84" s="151"/>
      <c r="AS84" s="151"/>
      <c r="AT84" s="152"/>
      <c r="AU84" s="154">
        <f t="shared" si="22"/>
        <v>47872</v>
      </c>
      <c r="AV84" s="155">
        <f t="shared" si="23"/>
        <v>760</v>
      </c>
      <c r="AW84" s="156">
        <f t="shared" si="19"/>
        <v>312.32</v>
      </c>
      <c r="AX84" s="156">
        <f t="shared" si="18"/>
        <v>238.66</v>
      </c>
      <c r="AY84" s="156">
        <f t="shared" si="20"/>
        <v>417.39</v>
      </c>
    </row>
    <row r="85" spans="1:51" s="134" customFormat="1" x14ac:dyDescent="0.2">
      <c r="A85" s="125" t="s">
        <v>58</v>
      </c>
      <c r="B85" s="125" t="s">
        <v>136</v>
      </c>
      <c r="C85" s="126">
        <v>141.52000000000001</v>
      </c>
      <c r="D85" s="126">
        <v>108.14</v>
      </c>
      <c r="E85" s="125" t="s">
        <v>104</v>
      </c>
      <c r="F85" s="126">
        <v>277.02</v>
      </c>
      <c r="G85" s="126">
        <f t="shared" si="21"/>
        <v>526.68000000000006</v>
      </c>
      <c r="H85" s="125" t="s">
        <v>285</v>
      </c>
      <c r="I85" s="125" t="s">
        <v>85</v>
      </c>
      <c r="J85" s="125" t="s">
        <v>226</v>
      </c>
      <c r="K85" s="125" t="s">
        <v>203</v>
      </c>
      <c r="L85" s="127">
        <v>21692</v>
      </c>
      <c r="M85" s="128">
        <v>368</v>
      </c>
      <c r="N85" s="128">
        <v>141.55000000000001</v>
      </c>
      <c r="O85" s="128">
        <v>108.14</v>
      </c>
      <c r="P85" s="129">
        <v>277.02</v>
      </c>
      <c r="Q85" s="127"/>
      <c r="R85" s="128"/>
      <c r="S85" s="128"/>
      <c r="T85" s="128"/>
      <c r="U85" s="129"/>
      <c r="V85" s="127"/>
      <c r="W85" s="128"/>
      <c r="X85" s="128"/>
      <c r="Y85" s="128"/>
      <c r="Z85" s="129"/>
      <c r="AA85" s="127"/>
      <c r="AB85" s="128"/>
      <c r="AC85" s="128"/>
      <c r="AD85" s="128"/>
      <c r="AE85" s="129"/>
      <c r="AF85" s="130"/>
      <c r="AG85" s="130"/>
      <c r="AH85" s="130"/>
      <c r="AI85" s="130"/>
      <c r="AJ85" s="130"/>
      <c r="AK85" s="127"/>
      <c r="AL85" s="128"/>
      <c r="AM85" s="128"/>
      <c r="AN85" s="128"/>
      <c r="AO85" s="129"/>
      <c r="AP85" s="127"/>
      <c r="AQ85" s="128"/>
      <c r="AR85" s="128"/>
      <c r="AS85" s="128"/>
      <c r="AT85" s="129"/>
      <c r="AU85" s="131">
        <f t="shared" si="22"/>
        <v>21692</v>
      </c>
      <c r="AV85" s="132">
        <f t="shared" si="23"/>
        <v>368</v>
      </c>
      <c r="AW85" s="133">
        <f t="shared" si="19"/>
        <v>141.55000000000001</v>
      </c>
      <c r="AX85" s="133">
        <f t="shared" si="18"/>
        <v>108.14</v>
      </c>
      <c r="AY85" s="133">
        <f t="shared" si="20"/>
        <v>277.02</v>
      </c>
    </row>
    <row r="86" spans="1:51" s="139" customFormat="1" x14ac:dyDescent="0.2">
      <c r="A86" s="137" t="s">
        <v>59</v>
      </c>
      <c r="B86" s="137" t="s">
        <v>136</v>
      </c>
      <c r="C86" s="138">
        <v>102.48</v>
      </c>
      <c r="D86" s="138">
        <v>78.31</v>
      </c>
      <c r="E86" s="137" t="s">
        <v>89</v>
      </c>
      <c r="F86" s="138">
        <v>278.54000000000002</v>
      </c>
      <c r="G86" s="138">
        <f t="shared" si="21"/>
        <v>459.33000000000004</v>
      </c>
      <c r="H86" s="137" t="s">
        <v>288</v>
      </c>
      <c r="I86" s="137" t="s">
        <v>86</v>
      </c>
      <c r="J86" s="139" t="s">
        <v>225</v>
      </c>
      <c r="K86" s="137" t="s">
        <v>156</v>
      </c>
      <c r="L86" s="140">
        <v>15708</v>
      </c>
      <c r="M86" s="141">
        <v>266</v>
      </c>
      <c r="N86" s="141">
        <v>102.48</v>
      </c>
      <c r="O86" s="141">
        <v>78.31</v>
      </c>
      <c r="P86" s="142">
        <v>278.54000000000002</v>
      </c>
      <c r="Q86" s="140"/>
      <c r="R86" s="141"/>
      <c r="S86" s="141"/>
      <c r="T86" s="141"/>
      <c r="U86" s="142"/>
      <c r="V86" s="140"/>
      <c r="W86" s="141"/>
      <c r="X86" s="141"/>
      <c r="Y86" s="141"/>
      <c r="Z86" s="142"/>
      <c r="AA86" s="140"/>
      <c r="AB86" s="141"/>
      <c r="AC86" s="141"/>
      <c r="AD86" s="141"/>
      <c r="AE86" s="142"/>
      <c r="AF86" s="143"/>
      <c r="AG86" s="143"/>
      <c r="AH86" s="143"/>
      <c r="AI86" s="143"/>
      <c r="AJ86" s="143"/>
      <c r="AK86" s="140"/>
      <c r="AL86" s="141"/>
      <c r="AM86" s="141"/>
      <c r="AN86" s="141"/>
      <c r="AO86" s="142"/>
      <c r="AP86" s="140"/>
      <c r="AQ86" s="141"/>
      <c r="AR86" s="141"/>
      <c r="AS86" s="141"/>
      <c r="AT86" s="142"/>
      <c r="AU86" s="144">
        <f t="shared" si="22"/>
        <v>15708</v>
      </c>
      <c r="AV86" s="145">
        <f t="shared" si="23"/>
        <v>266</v>
      </c>
      <c r="AW86" s="146">
        <f t="shared" si="19"/>
        <v>102.48</v>
      </c>
      <c r="AX86" s="146">
        <f t="shared" si="18"/>
        <v>78.31</v>
      </c>
      <c r="AY86" s="146">
        <f>P86+U86+Z86+AE86+AJ86+AO86+AT86</f>
        <v>278.54000000000002</v>
      </c>
    </row>
    <row r="87" spans="1:51" s="114" customFormat="1" x14ac:dyDescent="0.2">
      <c r="A87" s="112" t="s">
        <v>60</v>
      </c>
      <c r="B87" s="112" t="s">
        <v>151</v>
      </c>
      <c r="C87" s="113">
        <v>136.04</v>
      </c>
      <c r="D87" s="113"/>
      <c r="E87" s="112" t="s">
        <v>273</v>
      </c>
      <c r="F87" s="113"/>
      <c r="G87" s="113">
        <f t="shared" si="21"/>
        <v>136.04</v>
      </c>
      <c r="H87" s="112" t="s">
        <v>281</v>
      </c>
      <c r="I87" s="112" t="s">
        <v>87</v>
      </c>
      <c r="J87" s="112" t="s">
        <v>272</v>
      </c>
      <c r="K87" s="112" t="s">
        <v>146</v>
      </c>
      <c r="L87" s="115"/>
      <c r="M87" s="116"/>
      <c r="N87" s="116"/>
      <c r="O87" s="116"/>
      <c r="P87" s="117"/>
      <c r="Q87" s="115"/>
      <c r="R87" s="116"/>
      <c r="S87" s="116"/>
      <c r="T87" s="116"/>
      <c r="U87" s="117"/>
      <c r="V87" s="115"/>
      <c r="W87" s="116"/>
      <c r="X87" s="116"/>
      <c r="Y87" s="116"/>
      <c r="Z87" s="117"/>
      <c r="AA87" s="115"/>
      <c r="AB87" s="116"/>
      <c r="AC87" s="116"/>
      <c r="AD87" s="116"/>
      <c r="AE87" s="117"/>
      <c r="AF87" s="118"/>
      <c r="AG87" s="118"/>
      <c r="AH87" s="118"/>
      <c r="AI87" s="118"/>
      <c r="AJ87" s="118"/>
      <c r="AK87" s="115"/>
      <c r="AL87" s="116"/>
      <c r="AM87" s="116"/>
      <c r="AN87" s="116"/>
      <c r="AO87" s="117"/>
      <c r="AP87" s="115"/>
      <c r="AQ87" s="116"/>
      <c r="AR87" s="116"/>
      <c r="AS87" s="116"/>
      <c r="AT87" s="117"/>
      <c r="AU87" s="119">
        <f t="shared" si="22"/>
        <v>0</v>
      </c>
      <c r="AV87" s="120">
        <f t="shared" si="23"/>
        <v>0</v>
      </c>
      <c r="AW87" s="121">
        <f t="shared" si="19"/>
        <v>0</v>
      </c>
      <c r="AX87" s="121">
        <f t="shared" si="18"/>
        <v>0</v>
      </c>
      <c r="AY87" s="121">
        <f t="shared" ref="AY87:AY88" si="24">P87+U87+Z87+AE87+AJ87+AO87+AT87</f>
        <v>0</v>
      </c>
    </row>
    <row r="88" spans="1:51" s="114" customFormat="1" ht="13.5" thickBot="1" x14ac:dyDescent="0.25">
      <c r="A88" s="112" t="s">
        <v>61</v>
      </c>
      <c r="B88" s="112" t="s">
        <v>137</v>
      </c>
      <c r="C88" s="113">
        <v>97.6</v>
      </c>
      <c r="D88" s="113">
        <v>78.319999999999993</v>
      </c>
      <c r="E88" s="112" t="s">
        <v>90</v>
      </c>
      <c r="F88" s="113">
        <v>140.94</v>
      </c>
      <c r="G88" s="113">
        <f t="shared" si="21"/>
        <v>316.86</v>
      </c>
      <c r="H88" s="112" t="s">
        <v>282</v>
      </c>
      <c r="I88" s="112" t="s">
        <v>87</v>
      </c>
      <c r="J88" s="112" t="s">
        <v>272</v>
      </c>
      <c r="K88" s="112" t="s">
        <v>145</v>
      </c>
      <c r="L88" s="122"/>
      <c r="M88" s="123"/>
      <c r="N88" s="123"/>
      <c r="O88" s="123"/>
      <c r="P88" s="124"/>
      <c r="Q88" s="122"/>
      <c r="R88" s="123"/>
      <c r="S88" s="123"/>
      <c r="T88" s="123"/>
      <c r="U88" s="124"/>
      <c r="V88" s="122"/>
      <c r="W88" s="123"/>
      <c r="X88" s="123"/>
      <c r="Y88" s="123"/>
      <c r="Z88" s="124"/>
      <c r="AA88" s="122"/>
      <c r="AB88" s="123"/>
      <c r="AC88" s="123"/>
      <c r="AD88" s="123"/>
      <c r="AE88" s="124"/>
      <c r="AF88" s="118"/>
      <c r="AG88" s="118"/>
      <c r="AH88" s="118"/>
      <c r="AI88" s="118"/>
      <c r="AJ88" s="118"/>
      <c r="AK88" s="122"/>
      <c r="AL88" s="123"/>
      <c r="AM88" s="123"/>
      <c r="AN88" s="123"/>
      <c r="AO88" s="124"/>
      <c r="AP88" s="122"/>
      <c r="AQ88" s="123"/>
      <c r="AR88" s="123"/>
      <c r="AS88" s="123"/>
      <c r="AT88" s="124"/>
      <c r="AU88" s="119">
        <f t="shared" si="22"/>
        <v>0</v>
      </c>
      <c r="AV88" s="120">
        <f t="shared" si="23"/>
        <v>0</v>
      </c>
      <c r="AW88" s="121">
        <f t="shared" si="19"/>
        <v>0</v>
      </c>
      <c r="AX88" s="121">
        <f t="shared" si="18"/>
        <v>0</v>
      </c>
      <c r="AY88" s="121">
        <f t="shared" si="24"/>
        <v>0</v>
      </c>
    </row>
    <row r="89" spans="1:51" ht="16.5" thickBot="1" x14ac:dyDescent="0.3">
      <c r="A89" s="72"/>
      <c r="B89" s="73" t="s">
        <v>94</v>
      </c>
      <c r="C89" s="31">
        <f>SUM(C8:C88)</f>
        <v>43550.44</v>
      </c>
      <c r="D89" s="31">
        <f>SUM(D8:D88)</f>
        <v>27790.000000000004</v>
      </c>
      <c r="E89" s="87"/>
      <c r="F89" s="31">
        <f>SUM(F8:F88)</f>
        <v>15612.310000000003</v>
      </c>
      <c r="G89" s="96">
        <f>SUM(G8:G88)</f>
        <v>86952.75</v>
      </c>
      <c r="H89" s="73"/>
      <c r="I89" s="30" t="s">
        <v>110</v>
      </c>
      <c r="J89" s="30"/>
      <c r="K89" s="30"/>
      <c r="L89" s="55">
        <f>SUM(L8:L88)</f>
        <v>5992228</v>
      </c>
      <c r="M89" s="55">
        <f>SUM(M8:M88)</f>
        <v>55437.88</v>
      </c>
      <c r="N89" s="55">
        <f>SUM(N8:N88)</f>
        <v>43194.910000000011</v>
      </c>
      <c r="O89" s="55">
        <f t="shared" ref="O89:AT89" si="25">SUM(O8:O88)</f>
        <v>27711.680000000004</v>
      </c>
      <c r="P89" s="55">
        <f t="shared" si="25"/>
        <v>15471.370000000003</v>
      </c>
      <c r="Q89" s="55">
        <f>SUM(Q8:Q88)</f>
        <v>0</v>
      </c>
      <c r="R89" s="55">
        <f>SUM(R8:R88)</f>
        <v>0</v>
      </c>
      <c r="S89" s="62">
        <f>SUM(S8:S88)</f>
        <v>0</v>
      </c>
      <c r="T89" s="55">
        <f t="shared" si="25"/>
        <v>0</v>
      </c>
      <c r="U89" s="56">
        <f t="shared" si="25"/>
        <v>0</v>
      </c>
      <c r="V89" s="57"/>
      <c r="W89" s="58"/>
      <c r="X89" s="59">
        <f>SUM(X8:X88)</f>
        <v>0</v>
      </c>
      <c r="Y89" s="59">
        <f>SUM(Y8:Y88)</f>
        <v>0</v>
      </c>
      <c r="Z89" s="60">
        <f>SUM(Z8:Z88)</f>
        <v>0</v>
      </c>
      <c r="AA89" s="61"/>
      <c r="AB89" s="59"/>
      <c r="AC89" s="59">
        <f>SUM(AC8:AC88)</f>
        <v>0</v>
      </c>
      <c r="AD89" s="59">
        <f t="shared" si="25"/>
        <v>0</v>
      </c>
      <c r="AE89" s="60">
        <f t="shared" si="25"/>
        <v>0</v>
      </c>
      <c r="AF89" s="61"/>
      <c r="AG89" s="59"/>
      <c r="AH89" s="59">
        <f t="shared" si="25"/>
        <v>0</v>
      </c>
      <c r="AI89" s="59">
        <f t="shared" si="25"/>
        <v>0</v>
      </c>
      <c r="AJ89" s="59">
        <f t="shared" si="25"/>
        <v>0</v>
      </c>
      <c r="AK89" s="106"/>
      <c r="AL89" s="106">
        <f>SUM(AL8:AL88)</f>
        <v>0</v>
      </c>
      <c r="AM89" s="106">
        <f>SUM(AM8:AM88)</f>
        <v>0</v>
      </c>
      <c r="AN89" s="106"/>
      <c r="AO89" s="106">
        <v>0</v>
      </c>
      <c r="AP89" s="61"/>
      <c r="AQ89" s="59"/>
      <c r="AR89" s="59">
        <f t="shared" si="25"/>
        <v>79</v>
      </c>
      <c r="AS89" s="59">
        <f t="shared" si="25"/>
        <v>385.52</v>
      </c>
      <c r="AT89" s="59">
        <f t="shared" si="25"/>
        <v>0</v>
      </c>
      <c r="AU89" s="92" t="e">
        <f>SUM(AU8:AU88)</f>
        <v>#REF!</v>
      </c>
      <c r="AV89" s="92" t="e">
        <f>SUM(AV8:AV88)</f>
        <v>#REF!</v>
      </c>
      <c r="AW89" s="95" t="e">
        <f>SUM(AW8:AW88)</f>
        <v>#REF!</v>
      </c>
      <c r="AX89" s="95" t="e">
        <f>SUM(AX8:AX88)</f>
        <v>#REF!</v>
      </c>
      <c r="AY89" s="95" t="e">
        <f>SUM(AY8:AY88)</f>
        <v>#REF!</v>
      </c>
    </row>
    <row r="90" spans="1:51" s="26" customFormat="1" x14ac:dyDescent="0.2">
      <c r="A90" s="1"/>
      <c r="B90" s="1"/>
      <c r="C90" s="5"/>
      <c r="D90" s="5"/>
      <c r="E90" s="88"/>
      <c r="F90" s="5"/>
      <c r="G90" s="27">
        <v>-452.9</v>
      </c>
      <c r="H90" s="4"/>
      <c r="I90" s="1"/>
      <c r="J90" s="1"/>
      <c r="K90" s="1"/>
      <c r="L90" s="14"/>
      <c r="M90" s="14"/>
      <c r="N90" s="12"/>
      <c r="O90" s="12"/>
      <c r="P90" s="12"/>
      <c r="Q90" s="11"/>
      <c r="R90" s="9"/>
      <c r="S90" s="1"/>
      <c r="T90" s="1"/>
      <c r="U90" s="1"/>
      <c r="V90" s="9"/>
      <c r="W90" s="9"/>
      <c r="X90" s="1"/>
      <c r="Y90" s="1"/>
      <c r="Z90" s="1"/>
      <c r="AA90" s="75"/>
      <c r="AB90" s="14"/>
      <c r="AC90" s="1"/>
      <c r="AD90" s="1"/>
      <c r="AE90" s="1"/>
      <c r="AF90" s="5"/>
      <c r="AG90" s="5"/>
      <c r="AH90" s="1"/>
      <c r="AI90" s="1"/>
      <c r="AJ90" s="90"/>
      <c r="AK90" s="5"/>
      <c r="AL90" s="5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5"/>
    </row>
    <row r="91" spans="1:51" s="26" customFormat="1" x14ac:dyDescent="0.2">
      <c r="A91" s="1"/>
      <c r="B91" s="1"/>
      <c r="C91" s="5"/>
      <c r="D91" s="5"/>
      <c r="E91" s="88"/>
      <c r="F91" s="5"/>
      <c r="G91" s="27">
        <v>-6705.64</v>
      </c>
      <c r="H91" s="4"/>
      <c r="I91" s="1"/>
      <c r="J91" s="1"/>
      <c r="K91" s="1"/>
      <c r="L91" s="14"/>
      <c r="M91" s="14"/>
      <c r="N91" s="12"/>
      <c r="O91" s="12"/>
      <c r="P91" s="12"/>
      <c r="Q91" s="11"/>
      <c r="R91" s="9"/>
      <c r="S91" s="1"/>
      <c r="T91" s="1"/>
      <c r="U91" s="1"/>
      <c r="V91" s="9"/>
      <c r="W91" s="9"/>
      <c r="X91" s="1"/>
      <c r="Y91" s="1"/>
      <c r="Z91" s="1"/>
      <c r="AA91" s="75"/>
      <c r="AB91" s="14"/>
      <c r="AC91" s="1"/>
      <c r="AD91" s="1"/>
      <c r="AE91" s="1"/>
      <c r="AF91" s="5"/>
      <c r="AG91" s="5"/>
      <c r="AH91" s="1"/>
      <c r="AI91" s="1"/>
      <c r="AJ91" s="90"/>
      <c r="AK91" s="5"/>
      <c r="AL91" s="5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5"/>
    </row>
    <row r="92" spans="1:51" x14ac:dyDescent="0.2">
      <c r="A92" s="35" t="s">
        <v>229</v>
      </c>
      <c r="B92" t="s">
        <v>135</v>
      </c>
      <c r="C92" s="1"/>
      <c r="G92" s="27">
        <v>-459.33</v>
      </c>
      <c r="AB92" s="14"/>
    </row>
    <row r="93" spans="1:51" x14ac:dyDescent="0.2">
      <c r="A93" s="35" t="s">
        <v>230</v>
      </c>
      <c r="B93" t="s">
        <v>137</v>
      </c>
      <c r="C93" s="1"/>
      <c r="G93" s="27">
        <v>-2292.36</v>
      </c>
      <c r="AB93" s="14"/>
      <c r="AJ93" s="28"/>
    </row>
    <row r="94" spans="1:51" x14ac:dyDescent="0.2">
      <c r="A94" s="35" t="s">
        <v>231</v>
      </c>
      <c r="B94" t="s">
        <v>150</v>
      </c>
      <c r="C94" s="1"/>
      <c r="G94" s="27">
        <v>-26753.35</v>
      </c>
    </row>
    <row r="95" spans="1:51" ht="13.5" thickBot="1" x14ac:dyDescent="0.25">
      <c r="A95" s="35" t="s">
        <v>232</v>
      </c>
      <c r="B95" t="s">
        <v>228</v>
      </c>
      <c r="C95" s="1"/>
      <c r="G95" s="107">
        <v>-24432.01</v>
      </c>
    </row>
    <row r="96" spans="1:51" x14ac:dyDescent="0.2">
      <c r="A96" s="35" t="s">
        <v>233</v>
      </c>
      <c r="B96" t="s">
        <v>136</v>
      </c>
      <c r="C96" s="1"/>
      <c r="G96" s="27">
        <f>SUM(G89:G95)</f>
        <v>25857.160000000007</v>
      </c>
    </row>
    <row r="97" spans="1:8" ht="13.5" thickBot="1" x14ac:dyDescent="0.25">
      <c r="A97" s="35" t="s">
        <v>234</v>
      </c>
      <c r="B97" t="s">
        <v>149</v>
      </c>
      <c r="C97" s="1"/>
      <c r="G97" s="107">
        <v>-25639.72</v>
      </c>
    </row>
    <row r="98" spans="1:8" x14ac:dyDescent="0.2">
      <c r="A98" s="35" t="s">
        <v>235</v>
      </c>
      <c r="B98" t="s">
        <v>152</v>
      </c>
      <c r="C98" s="1"/>
      <c r="G98" s="27">
        <f>SUM(G96:G97)</f>
        <v>217.44000000000597</v>
      </c>
    </row>
    <row r="99" spans="1:8" x14ac:dyDescent="0.2">
      <c r="A99"/>
      <c r="B99"/>
      <c r="G99" s="27"/>
    </row>
    <row r="100" spans="1:8" x14ac:dyDescent="0.2">
      <c r="C100" s="5" t="s">
        <v>63</v>
      </c>
      <c r="D100" s="5" t="s">
        <v>93</v>
      </c>
      <c r="F100" s="5" t="s">
        <v>92</v>
      </c>
    </row>
    <row r="101" spans="1:8" ht="13.5" thickBot="1" x14ac:dyDescent="0.25">
      <c r="B101" s="112" t="s">
        <v>151</v>
      </c>
      <c r="C101" s="74">
        <f>C87+C88</f>
        <v>233.64</v>
      </c>
      <c r="D101" s="74">
        <f>D88</f>
        <v>78.319999999999993</v>
      </c>
      <c r="E101" s="89" t="s">
        <v>280</v>
      </c>
      <c r="F101" s="74">
        <v>140.94</v>
      </c>
      <c r="G101" s="135">
        <f>F101+D101+C101</f>
        <v>452.9</v>
      </c>
      <c r="H101" s="4" t="s">
        <v>286</v>
      </c>
    </row>
    <row r="102" spans="1:8" ht="13.5" thickTop="1" x14ac:dyDescent="0.2"/>
    <row r="103" spans="1:8" x14ac:dyDescent="0.2">
      <c r="B103" s="125" t="s">
        <v>135</v>
      </c>
      <c r="C103" s="5">
        <f>C18+C19</f>
        <v>2576.64</v>
      </c>
      <c r="D103" s="5">
        <f>D18+D19</f>
        <v>1968.96</v>
      </c>
      <c r="E103" s="97" t="s">
        <v>150</v>
      </c>
      <c r="F103" s="5">
        <f>F18+F19</f>
        <v>829.33999999999992</v>
      </c>
      <c r="G103" s="26">
        <f>C103+D103+F103</f>
        <v>5374.9400000000005</v>
      </c>
    </row>
    <row r="104" spans="1:8" x14ac:dyDescent="0.2">
      <c r="B104" s="125" t="s">
        <v>136</v>
      </c>
      <c r="C104" s="5">
        <f>C82+C85</f>
        <v>517.28</v>
      </c>
      <c r="D104" s="5">
        <f>D82+D85</f>
        <v>395.28</v>
      </c>
      <c r="E104" s="125" t="s">
        <v>149</v>
      </c>
      <c r="F104" s="5">
        <f>F82+F85</f>
        <v>418.14</v>
      </c>
      <c r="G104" s="26">
        <f>C104+D104+F104</f>
        <v>1330.6999999999998</v>
      </c>
    </row>
    <row r="105" spans="1:8" ht="13.5" thickBot="1" x14ac:dyDescent="0.25">
      <c r="C105" s="74">
        <f>SUM(C103:C104)</f>
        <v>3093.92</v>
      </c>
      <c r="D105" s="74">
        <f>SUM(D103:D104)</f>
        <v>2364.2399999999998</v>
      </c>
      <c r="E105" s="89"/>
      <c r="F105" s="74">
        <f>SUM(F103:F104)</f>
        <v>1247.48</v>
      </c>
      <c r="G105" s="136">
        <f>C105+D105+F105</f>
        <v>6705.6399999999994</v>
      </c>
      <c r="H105" s="4" t="s">
        <v>287</v>
      </c>
    </row>
    <row r="106" spans="1:8" ht="13.5" thickTop="1" x14ac:dyDescent="0.2"/>
    <row r="107" spans="1:8" ht="13.5" thickBot="1" x14ac:dyDescent="0.25">
      <c r="B107" s="137" t="s">
        <v>136</v>
      </c>
      <c r="C107" s="74">
        <v>102.48</v>
      </c>
      <c r="D107" s="74">
        <v>78.31</v>
      </c>
      <c r="E107" s="147" t="s">
        <v>149</v>
      </c>
      <c r="F107" s="74">
        <v>278.54000000000002</v>
      </c>
      <c r="G107" s="136">
        <f>C107+D107+F107</f>
        <v>459.33000000000004</v>
      </c>
    </row>
    <row r="108" spans="1:8" ht="13.5" thickTop="1" x14ac:dyDescent="0.2"/>
    <row r="110" spans="1:8" x14ac:dyDescent="0.2">
      <c r="A110" s="159">
        <v>43705</v>
      </c>
      <c r="B110" s="148" t="s">
        <v>135</v>
      </c>
      <c r="C110" s="5">
        <v>248.88</v>
      </c>
      <c r="D110" s="5">
        <v>190.18</v>
      </c>
      <c r="E110" s="97" t="s">
        <v>150</v>
      </c>
      <c r="F110" s="5">
        <v>278.89</v>
      </c>
      <c r="G110" s="26">
        <f>C110+D110+F110</f>
        <v>717.95</v>
      </c>
    </row>
    <row r="111" spans="1:8" x14ac:dyDescent="0.2">
      <c r="B111" s="148" t="s">
        <v>136</v>
      </c>
      <c r="C111" s="5">
        <f>C83+C84</f>
        <v>497.76</v>
      </c>
      <c r="D111" s="5">
        <f>D83+D84</f>
        <v>380.37</v>
      </c>
      <c r="E111" s="88" t="s">
        <v>149</v>
      </c>
      <c r="F111" s="5">
        <f>F83+F84</f>
        <v>696.28</v>
      </c>
      <c r="G111" s="26">
        <f>C111+D111+F111</f>
        <v>1574.4099999999999</v>
      </c>
      <c r="H111" s="4" t="s">
        <v>291</v>
      </c>
    </row>
    <row r="112" spans="1:8" ht="13.5" thickBot="1" x14ac:dyDescent="0.25">
      <c r="C112" s="74">
        <f>SUM(C110:C111)</f>
        <v>746.64</v>
      </c>
      <c r="D112" s="74">
        <f>SUM(D110:D111)</f>
        <v>570.54999999999995</v>
      </c>
      <c r="E112" s="89"/>
      <c r="F112" s="74">
        <f>SUM(F110:F111)</f>
        <v>975.17</v>
      </c>
      <c r="G112" s="136">
        <f>C112+D112+F112</f>
        <v>2292.36</v>
      </c>
      <c r="H112" s="158">
        <f>G110+G111</f>
        <v>2292.3599999999997</v>
      </c>
    </row>
    <row r="113" spans="1:8" ht="13.5" thickTop="1" x14ac:dyDescent="0.2"/>
    <row r="114" spans="1:8" ht="13.5" thickBot="1" x14ac:dyDescent="0.25">
      <c r="A114" s="159">
        <v>43714</v>
      </c>
      <c r="B114" s="97" t="s">
        <v>179</v>
      </c>
      <c r="C114" s="179">
        <f>C11+C12+C22+C23+C24+C25+C26+C27+C28+C29+C30+C31+C32+C33+C34+C35+C36+C47+C49+C50+C52+C53+C54+C55+C56+C59+C60+C61+C70</f>
        <v>14376.54</v>
      </c>
      <c r="D114" s="179">
        <f>D11+D12+D22+D23+D24+D25+D26+D27+D28+D29+D30+D31+D32+D33+D34+D35+D36+D47+D49+D50+D52+D53+D54+D55+D56+D59+D60+D61+D70</f>
        <v>7403</v>
      </c>
      <c r="E114" s="180" t="s">
        <v>150</v>
      </c>
      <c r="F114" s="74">
        <f>F11+F22+F23+F25+F24+F26+F27+F28+F29+F30+F31+F32+F33+F34+F35+F36+F59+F60+F61</f>
        <v>4973.8099999999986</v>
      </c>
      <c r="G114" s="136">
        <f>C114+D114+F114</f>
        <v>26753.35</v>
      </c>
      <c r="H114" s="4" t="s">
        <v>307</v>
      </c>
    </row>
    <row r="115" spans="1:8" ht="13.5" thickTop="1" x14ac:dyDescent="0.2"/>
    <row r="116" spans="1:8" ht="13.5" thickBot="1" x14ac:dyDescent="0.25">
      <c r="A116" s="159">
        <v>43721</v>
      </c>
      <c r="B116" s="181" t="s">
        <v>135</v>
      </c>
      <c r="C116" s="74">
        <f>C13+C63+C64+C65+C66+C67+C68+C69+C71+C72+C73+C75+C76+C80</f>
        <v>12444.130000000001</v>
      </c>
      <c r="D116" s="74">
        <f>D13+D69+D71+D72+D73+D75+D76+D80</f>
        <v>8356.92</v>
      </c>
      <c r="E116" s="180" t="s">
        <v>150</v>
      </c>
      <c r="F116" s="74">
        <f>F13+F69+F71+F72+F73+F74+F75+F76+F80</f>
        <v>3630.96</v>
      </c>
      <c r="G116" s="136">
        <f>C116+D116+F116</f>
        <v>24432.010000000002</v>
      </c>
      <c r="H116" s="4" t="s">
        <v>309</v>
      </c>
    </row>
    <row r="117" spans="1:8" ht="13.5" thickTop="1" x14ac:dyDescent="0.2"/>
    <row r="118" spans="1:8" ht="13.5" thickBot="1" x14ac:dyDescent="0.25">
      <c r="B118" s="200" t="s">
        <v>135</v>
      </c>
      <c r="C118" s="74">
        <f>C15+C16+C17+C20+C21+C38+C39+C40+C41+C42+C43+C44+C45+C46</f>
        <v>12335.650000000001</v>
      </c>
      <c r="D118" s="74">
        <f>D15+D16+D17+D20+D21+D38+D39+D40+D41+D42+D43+D45</f>
        <v>8938.66</v>
      </c>
      <c r="E118" s="180" t="s">
        <v>150</v>
      </c>
      <c r="F118" s="74">
        <f>F15+F16+F17+F20+F21+F38+F39+F40+F41+F42+F43+F45</f>
        <v>4365.41</v>
      </c>
      <c r="G118" s="136">
        <f>C118+D118+F118</f>
        <v>25639.72</v>
      </c>
      <c r="H118" s="1" t="s">
        <v>325</v>
      </c>
    </row>
    <row r="119" spans="1:8" ht="13.5" thickTop="1" x14ac:dyDescent="0.2"/>
    <row r="120" spans="1:8" ht="13.5" thickBot="1" x14ac:dyDescent="0.25">
      <c r="A120" s="159">
        <v>43752</v>
      </c>
      <c r="B120" s="226" t="s">
        <v>135</v>
      </c>
      <c r="C120" s="74">
        <v>217.44</v>
      </c>
      <c r="D120" s="74"/>
      <c r="E120" s="89"/>
      <c r="F120" s="74"/>
      <c r="G120" s="136">
        <v>217.44</v>
      </c>
      <c r="H120" s="4" t="s">
        <v>329</v>
      </c>
    </row>
    <row r="121" spans="1:8" ht="13.5" thickTop="1" x14ac:dyDescent="0.2"/>
  </sheetData>
  <mergeCells count="16">
    <mergeCell ref="AU6:AV6"/>
    <mergeCell ref="AF5:AJ5"/>
    <mergeCell ref="AK5:AO5"/>
    <mergeCell ref="AP5:AT5"/>
    <mergeCell ref="L6:M6"/>
    <mergeCell ref="Q6:R6"/>
    <mergeCell ref="V6:W6"/>
    <mergeCell ref="AA6:AB6"/>
    <mergeCell ref="AF6:AG6"/>
    <mergeCell ref="AK6:AL6"/>
    <mergeCell ref="I1:AE1"/>
    <mergeCell ref="I2:AE2"/>
    <mergeCell ref="I3:AE3"/>
    <mergeCell ref="Q5:U5"/>
    <mergeCell ref="V5:Z5"/>
    <mergeCell ref="AA5:AE5"/>
  </mergeCells>
  <printOptions horizontalCentered="1" gridLines="1"/>
  <pageMargins left="0.25" right="0.25" top="0.75" bottom="0.75" header="0.3" footer="0.3"/>
  <pageSetup scale="22" fitToHeight="0" orientation="landscape" r:id="rId1"/>
  <headerFooter>
    <oddFooter>Page &amp;P of &amp;N</oddFooter>
  </headerFooter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PMT#5  2019-2020    5</vt:lpstr>
      <vt:lpstr>PMT#4  2019-2020    4</vt:lpstr>
      <vt:lpstr>PMT#3  2019-2020    3</vt:lpstr>
      <vt:lpstr>PMT#2  2019-2020    2</vt:lpstr>
      <vt:lpstr>PMT#1  2019-2020   </vt:lpstr>
      <vt:lpstr>'PMT#1  2019-2020   '!Print_Titles</vt:lpstr>
      <vt:lpstr>'PMT#2  2019-2020    2'!Print_Titles</vt:lpstr>
      <vt:lpstr>'PMT#3  2019-2020    3'!Print_Titles</vt:lpstr>
      <vt:lpstr>'PMT#4  2019-2020    4'!Print_Titles</vt:lpstr>
      <vt:lpstr>'PMT#5  2019-2020    5'!Print_Titles</vt:lpstr>
    </vt:vector>
  </TitlesOfParts>
  <Company>SMMUSD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RobertaW</dc:creator>
  <cp:lastModifiedBy>Bishop, Sheere</cp:lastModifiedBy>
  <cp:lastPrinted>2020-02-13T20:23:38Z</cp:lastPrinted>
  <dcterms:created xsi:type="dcterms:W3CDTF">2005-07-14T07:13:32Z</dcterms:created>
  <dcterms:modified xsi:type="dcterms:W3CDTF">2020-05-21T18:24:22Z</dcterms:modified>
</cp:coreProperties>
</file>