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 tabRatio="596"/>
  </bookViews>
  <sheets>
    <sheet name="PMT#6A 2018-2019    " sheetId="172" r:id="rId1"/>
    <sheet name="PMT#6A 2018-2019   " sheetId="171" r:id="rId2"/>
    <sheet name="PMT#6 2018-2019   " sheetId="170" r:id="rId3"/>
    <sheet name="PMT#5 2018-2019  " sheetId="169" r:id="rId4"/>
    <sheet name="Testing" sheetId="167" r:id="rId5"/>
    <sheet name="PMT#4 2018-2019 " sheetId="166" r:id="rId6"/>
    <sheet name="PMT#3 2018-2019" sheetId="165" r:id="rId7"/>
    <sheet name="PMT#2 2018-19 " sheetId="164" r:id="rId8"/>
    <sheet name="PMT#1 2018-19" sheetId="163" r:id="rId9"/>
  </sheets>
  <definedNames>
    <definedName name="_xlnm.Print_Titles" localSheetId="8">'PMT#1 2018-19'!$1:$7</definedName>
    <definedName name="_xlnm.Print_Titles" localSheetId="7">'PMT#2 2018-19 '!$1:$7</definedName>
    <definedName name="_xlnm.Print_Titles" localSheetId="6">'PMT#3 2018-2019'!$1:$7</definedName>
    <definedName name="_xlnm.Print_Titles" localSheetId="5">'PMT#4 2018-2019 '!$1:$7</definedName>
    <definedName name="_xlnm.Print_Titles" localSheetId="3">'PMT#5 2018-2019  '!$1:$7</definedName>
    <definedName name="_xlnm.Print_Titles" localSheetId="2">'PMT#6 2018-2019   '!$1:$7</definedName>
    <definedName name="_xlnm.Print_Titles" localSheetId="1">'PMT#6A 2018-2019   '!$1:$7</definedName>
    <definedName name="_xlnm.Print_Titles" localSheetId="0">'PMT#6A 2018-2019    '!$1:$7</definedName>
    <definedName name="_xlnm.Print_Titles" localSheetId="4">Testing!$1:$7</definedName>
  </definedNames>
  <calcPr calcId="162913"/>
</workbook>
</file>

<file path=xl/calcChain.xml><?xml version="1.0" encoding="utf-8"?>
<calcChain xmlns="http://schemas.openxmlformats.org/spreadsheetml/2006/main">
  <c r="G107" i="172" l="1"/>
  <c r="F107" i="172"/>
  <c r="D107" i="172"/>
  <c r="C107" i="172"/>
  <c r="H38" i="172"/>
  <c r="G105" i="172" l="1"/>
  <c r="F105" i="172"/>
  <c r="D105" i="172"/>
  <c r="C105" i="172"/>
  <c r="AM16" i="172" l="1"/>
  <c r="AO88" i="170" l="1"/>
  <c r="AP88" i="170"/>
  <c r="G85" i="169"/>
  <c r="G88" i="169" s="1"/>
  <c r="G80" i="169"/>
  <c r="F108" i="164" l="1"/>
  <c r="F103" i="172" l="1"/>
  <c r="D103" i="172"/>
  <c r="C103" i="172"/>
  <c r="H90" i="172" l="1"/>
  <c r="C100" i="172"/>
  <c r="G103" i="172"/>
  <c r="G101" i="172"/>
  <c r="G102" i="172"/>
  <c r="G100" i="172"/>
  <c r="F100" i="172"/>
  <c r="D101" i="172"/>
  <c r="H25" i="172"/>
  <c r="H50" i="172" l="1"/>
  <c r="H51" i="172"/>
  <c r="AM85" i="172"/>
  <c r="AM86" i="172"/>
  <c r="AM87" i="172"/>
  <c r="AM88" i="172"/>
  <c r="AM69" i="172"/>
  <c r="AM70" i="172"/>
  <c r="AM71" i="172"/>
  <c r="AM72" i="172"/>
  <c r="AM73" i="172"/>
  <c r="AM74" i="172"/>
  <c r="AM75" i="172"/>
  <c r="AM76" i="172"/>
  <c r="AM77" i="172"/>
  <c r="AM78" i="172"/>
  <c r="AM79" i="172"/>
  <c r="AM80" i="172"/>
  <c r="AM81" i="172"/>
  <c r="AM82" i="172"/>
  <c r="AM83" i="172"/>
  <c r="AM84" i="172"/>
  <c r="AM57" i="172"/>
  <c r="AM58" i="172"/>
  <c r="AM59" i="172"/>
  <c r="AM60" i="172"/>
  <c r="AM61" i="172"/>
  <c r="AM62" i="172"/>
  <c r="AM63" i="172"/>
  <c r="AM64" i="172"/>
  <c r="AM65" i="172"/>
  <c r="AM66" i="172"/>
  <c r="AM67" i="172"/>
  <c r="AM68" i="172"/>
  <c r="AM45" i="172"/>
  <c r="AM46" i="172"/>
  <c r="AM47" i="172"/>
  <c r="AM48" i="172"/>
  <c r="AM49" i="172"/>
  <c r="AM50" i="172"/>
  <c r="AM51" i="172"/>
  <c r="AM52" i="172"/>
  <c r="AM53" i="172"/>
  <c r="AM54" i="172"/>
  <c r="AM55" i="172"/>
  <c r="AM56" i="172"/>
  <c r="AM34" i="172"/>
  <c r="AM35" i="172"/>
  <c r="AM36" i="172"/>
  <c r="AM37" i="172"/>
  <c r="AM38" i="172"/>
  <c r="AM39" i="172"/>
  <c r="AM40" i="172"/>
  <c r="AM41" i="172"/>
  <c r="AM42" i="172"/>
  <c r="AM43" i="172"/>
  <c r="AM44" i="172"/>
  <c r="AM21" i="172"/>
  <c r="AM22" i="172"/>
  <c r="AM23" i="172"/>
  <c r="AM24" i="172"/>
  <c r="AM25" i="172"/>
  <c r="AM26" i="172"/>
  <c r="AM27" i="172"/>
  <c r="AM28" i="172"/>
  <c r="AM29" i="172"/>
  <c r="AM30" i="172"/>
  <c r="AM31" i="172"/>
  <c r="AM32" i="172"/>
  <c r="AM33" i="172"/>
  <c r="AM12" i="172"/>
  <c r="AM13" i="172"/>
  <c r="AM14" i="172"/>
  <c r="AM15" i="172"/>
  <c r="AM17" i="172"/>
  <c r="AM18" i="172"/>
  <c r="AM19" i="172"/>
  <c r="AM20" i="172"/>
  <c r="AM11" i="172"/>
  <c r="AH80" i="172"/>
  <c r="AH81" i="172"/>
  <c r="AH82" i="172"/>
  <c r="AH83" i="172"/>
  <c r="AH84" i="172"/>
  <c r="AH85" i="172"/>
  <c r="AH86" i="172"/>
  <c r="AH87" i="172"/>
  <c r="AH88" i="172"/>
  <c r="AH65" i="172"/>
  <c r="AH66" i="172"/>
  <c r="AH67" i="172"/>
  <c r="AH68" i="172"/>
  <c r="AH69" i="172"/>
  <c r="AH70" i="172"/>
  <c r="AH71" i="172"/>
  <c r="AH72" i="172"/>
  <c r="AH73" i="172"/>
  <c r="AH74" i="172"/>
  <c r="AH75" i="172"/>
  <c r="AH76" i="172"/>
  <c r="AH77" i="172"/>
  <c r="AH78" i="172"/>
  <c r="AH79" i="172"/>
  <c r="AH46" i="172"/>
  <c r="AH47" i="172"/>
  <c r="AH48" i="172"/>
  <c r="AH49" i="172"/>
  <c r="AH50" i="172"/>
  <c r="AH51" i="172"/>
  <c r="AH52" i="172"/>
  <c r="AH53" i="172"/>
  <c r="AH54" i="172"/>
  <c r="AH55" i="172"/>
  <c r="AH56" i="172"/>
  <c r="AH57" i="172"/>
  <c r="AH58" i="172"/>
  <c r="AH59" i="172"/>
  <c r="AH60" i="172"/>
  <c r="AH61" i="172"/>
  <c r="AH62" i="172"/>
  <c r="AH63" i="172"/>
  <c r="AH64" i="172"/>
  <c r="AH33" i="172"/>
  <c r="AH34" i="172"/>
  <c r="AH35" i="172"/>
  <c r="AH36" i="172"/>
  <c r="AH37" i="172"/>
  <c r="AH38" i="172"/>
  <c r="AH39" i="172"/>
  <c r="AH40" i="172"/>
  <c r="AH41" i="172"/>
  <c r="AH42" i="172"/>
  <c r="AH43" i="172"/>
  <c r="AH44" i="172"/>
  <c r="AH45" i="172"/>
  <c r="AH22" i="172"/>
  <c r="AH23" i="172"/>
  <c r="AH24" i="172"/>
  <c r="AH25" i="172"/>
  <c r="AH26" i="172"/>
  <c r="AH27" i="172"/>
  <c r="AH28" i="172"/>
  <c r="AH29" i="172"/>
  <c r="AH30" i="172"/>
  <c r="AH31" i="172"/>
  <c r="AH32" i="172"/>
  <c r="AH14" i="172"/>
  <c r="AH15" i="172"/>
  <c r="AH16" i="172"/>
  <c r="AH17" i="172"/>
  <c r="AH18" i="172"/>
  <c r="AH19" i="172"/>
  <c r="AH20" i="172"/>
  <c r="AH21" i="172"/>
  <c r="AH13" i="172"/>
  <c r="S84" i="172"/>
  <c r="S85" i="172"/>
  <c r="S86" i="172"/>
  <c r="S87" i="172"/>
  <c r="S88" i="172"/>
  <c r="S76" i="172"/>
  <c r="S77" i="172"/>
  <c r="S78" i="172"/>
  <c r="S79" i="172"/>
  <c r="S80" i="172"/>
  <c r="S81" i="172"/>
  <c r="S82" i="172"/>
  <c r="S83" i="172"/>
  <c r="S68" i="172"/>
  <c r="S69" i="172"/>
  <c r="S70" i="172"/>
  <c r="S71" i="172"/>
  <c r="S72" i="172"/>
  <c r="S73" i="172"/>
  <c r="S74" i="172"/>
  <c r="S75" i="172"/>
  <c r="S56" i="172"/>
  <c r="S57" i="172"/>
  <c r="S58" i="172"/>
  <c r="S59" i="172"/>
  <c r="S60" i="172"/>
  <c r="S61" i="172"/>
  <c r="S62" i="172"/>
  <c r="S63" i="172"/>
  <c r="S64" i="172"/>
  <c r="S65" i="172"/>
  <c r="S66" i="172"/>
  <c r="S67" i="172"/>
  <c r="S40" i="172"/>
  <c r="S41" i="172"/>
  <c r="S42" i="172"/>
  <c r="S43" i="172"/>
  <c r="S44" i="172"/>
  <c r="S45" i="172"/>
  <c r="S46" i="172"/>
  <c r="S47" i="172"/>
  <c r="S48" i="172"/>
  <c r="S49" i="172"/>
  <c r="S50" i="172"/>
  <c r="S51" i="172"/>
  <c r="S52" i="172"/>
  <c r="S53" i="172"/>
  <c r="S54" i="172"/>
  <c r="S55" i="172"/>
  <c r="S31" i="172"/>
  <c r="S32" i="172"/>
  <c r="S33" i="172"/>
  <c r="S34" i="172"/>
  <c r="S35" i="172"/>
  <c r="S36" i="172"/>
  <c r="S37" i="172"/>
  <c r="S38" i="172"/>
  <c r="S39" i="172"/>
  <c r="S19" i="172"/>
  <c r="S20" i="172"/>
  <c r="S21" i="172"/>
  <c r="S22" i="172"/>
  <c r="S23" i="172"/>
  <c r="S24" i="172"/>
  <c r="S25" i="172"/>
  <c r="S26" i="172"/>
  <c r="S27" i="172"/>
  <c r="S28" i="172"/>
  <c r="S29" i="172"/>
  <c r="S30" i="172"/>
  <c r="S12" i="172"/>
  <c r="S13" i="172"/>
  <c r="S14" i="172"/>
  <c r="S15" i="172"/>
  <c r="S16" i="172"/>
  <c r="S17" i="172"/>
  <c r="S18" i="172"/>
  <c r="S11" i="172"/>
  <c r="X47" i="172"/>
  <c r="X48" i="172"/>
  <c r="X49" i="172"/>
  <c r="X50" i="172"/>
  <c r="AW50" i="172" s="1"/>
  <c r="X51" i="172"/>
  <c r="X52" i="172"/>
  <c r="X53" i="172"/>
  <c r="X54" i="172"/>
  <c r="X55" i="172"/>
  <c r="X56" i="172"/>
  <c r="X57" i="172"/>
  <c r="X58" i="172"/>
  <c r="X59" i="172"/>
  <c r="X60" i="172"/>
  <c r="X61" i="172"/>
  <c r="X62" i="172"/>
  <c r="X63" i="172"/>
  <c r="X64" i="172"/>
  <c r="X65" i="172"/>
  <c r="X66" i="172"/>
  <c r="X67" i="172"/>
  <c r="X68" i="172"/>
  <c r="X69" i="172"/>
  <c r="X70" i="172"/>
  <c r="X71" i="172"/>
  <c r="X72" i="172"/>
  <c r="X73" i="172"/>
  <c r="X74" i="172"/>
  <c r="X75" i="172"/>
  <c r="X76" i="172"/>
  <c r="X77" i="172"/>
  <c r="X78" i="172"/>
  <c r="X79" i="172"/>
  <c r="X80" i="172"/>
  <c r="X81" i="172"/>
  <c r="X82" i="172"/>
  <c r="X83" i="172"/>
  <c r="X84" i="172"/>
  <c r="X85" i="172"/>
  <c r="X86" i="172"/>
  <c r="X87" i="172"/>
  <c r="X88" i="172"/>
  <c r="X28" i="172"/>
  <c r="X29" i="172"/>
  <c r="X30" i="172"/>
  <c r="X31" i="172"/>
  <c r="X32" i="172"/>
  <c r="X33" i="172"/>
  <c r="X34" i="172"/>
  <c r="X35" i="172"/>
  <c r="X36" i="172"/>
  <c r="X37" i="172"/>
  <c r="X38" i="172"/>
  <c r="X39" i="172"/>
  <c r="X40" i="172"/>
  <c r="X41" i="172"/>
  <c r="X42" i="172"/>
  <c r="X43" i="172"/>
  <c r="X44" i="172"/>
  <c r="X45" i="172"/>
  <c r="X46" i="172"/>
  <c r="X12" i="172"/>
  <c r="X13" i="172"/>
  <c r="X14" i="172"/>
  <c r="X15" i="172"/>
  <c r="X16" i="172"/>
  <c r="X17" i="172"/>
  <c r="X18" i="172"/>
  <c r="X19" i="172"/>
  <c r="X20" i="172"/>
  <c r="X21" i="172"/>
  <c r="X22" i="172"/>
  <c r="X23" i="172"/>
  <c r="X24" i="172"/>
  <c r="X25" i="172"/>
  <c r="X26" i="172"/>
  <c r="X27" i="172"/>
  <c r="X11" i="172"/>
  <c r="AC80" i="172"/>
  <c r="AC81" i="172"/>
  <c r="AC82" i="172"/>
  <c r="AC83" i="172"/>
  <c r="AC84" i="172"/>
  <c r="AC85" i="172"/>
  <c r="AC86" i="172"/>
  <c r="AC87" i="172"/>
  <c r="AC88" i="172"/>
  <c r="AC66" i="172"/>
  <c r="AC67" i="172"/>
  <c r="AC68" i="172"/>
  <c r="AC69" i="172"/>
  <c r="AC70" i="172"/>
  <c r="AC71" i="172"/>
  <c r="AC72" i="172"/>
  <c r="AC73" i="172"/>
  <c r="AC74" i="172"/>
  <c r="AC75" i="172"/>
  <c r="AC76" i="172"/>
  <c r="AC77" i="172"/>
  <c r="AC78" i="172"/>
  <c r="AC79" i="172"/>
  <c r="AC56" i="172"/>
  <c r="AC57" i="172"/>
  <c r="AC58" i="172"/>
  <c r="AC59" i="172"/>
  <c r="AC60" i="172"/>
  <c r="AC61" i="172"/>
  <c r="AC62" i="172"/>
  <c r="AC63" i="172"/>
  <c r="AC64" i="172"/>
  <c r="AC65" i="172"/>
  <c r="AC37" i="172"/>
  <c r="AC38" i="172"/>
  <c r="AC39" i="172"/>
  <c r="AC40" i="172"/>
  <c r="AC41" i="172"/>
  <c r="AC42" i="172"/>
  <c r="AC43" i="172"/>
  <c r="AC44" i="172"/>
  <c r="AC45" i="172"/>
  <c r="AC46" i="172"/>
  <c r="AC47" i="172"/>
  <c r="AC48" i="172"/>
  <c r="AC49" i="172"/>
  <c r="AC50" i="172"/>
  <c r="AC51" i="172"/>
  <c r="AC52" i="172"/>
  <c r="AC53" i="172"/>
  <c r="AC54" i="172"/>
  <c r="AC55" i="172"/>
  <c r="AC24" i="172"/>
  <c r="AC25" i="172"/>
  <c r="AC26" i="172"/>
  <c r="AC27" i="172"/>
  <c r="AC28" i="172"/>
  <c r="AC29" i="172"/>
  <c r="AC30" i="172"/>
  <c r="AC31" i="172"/>
  <c r="AC32" i="172"/>
  <c r="AC33" i="172"/>
  <c r="AC34" i="172"/>
  <c r="AC35" i="172"/>
  <c r="AC36" i="172"/>
  <c r="AC16" i="172"/>
  <c r="AC17" i="172"/>
  <c r="AC18" i="172"/>
  <c r="AC19" i="172"/>
  <c r="AC20" i="172"/>
  <c r="AC21" i="172"/>
  <c r="AC22" i="172"/>
  <c r="AC23" i="172"/>
  <c r="AC12" i="172"/>
  <c r="AC13" i="172"/>
  <c r="AC14" i="172"/>
  <c r="AC15" i="172"/>
  <c r="AC11" i="172"/>
  <c r="AZ50" i="172"/>
  <c r="AY50" i="172"/>
  <c r="AX50" i="172"/>
  <c r="AV50" i="172"/>
  <c r="G105" i="171"/>
  <c r="AU89" i="172" l="1"/>
  <c r="AT89" i="172"/>
  <c r="AS89" i="172"/>
  <c r="AN89" i="172"/>
  <c r="AK89" i="172"/>
  <c r="AJ89" i="172"/>
  <c r="AI89" i="172"/>
  <c r="AF89" i="172"/>
  <c r="AE89" i="172"/>
  <c r="AD89" i="172"/>
  <c r="AA89" i="172"/>
  <c r="Z89" i="172"/>
  <c r="Y89" i="172"/>
  <c r="V89" i="172"/>
  <c r="U89" i="172"/>
  <c r="T89" i="172"/>
  <c r="S89" i="172"/>
  <c r="R89" i="172"/>
  <c r="O89" i="172"/>
  <c r="N89" i="172"/>
  <c r="F89" i="172"/>
  <c r="D89" i="172"/>
  <c r="C89" i="172"/>
  <c r="AZ88" i="172"/>
  <c r="AY88" i="172"/>
  <c r="AX88" i="172"/>
  <c r="AW88" i="172"/>
  <c r="AV88" i="172"/>
  <c r="H88" i="172"/>
  <c r="AX87" i="172"/>
  <c r="AW87" i="172"/>
  <c r="AV87" i="172"/>
  <c r="Q87" i="172"/>
  <c r="Q89" i="172" s="1"/>
  <c r="P87" i="172"/>
  <c r="AY87" i="172" s="1"/>
  <c r="H87" i="172"/>
  <c r="AZ86" i="172"/>
  <c r="AY86" i="172"/>
  <c r="AX86" i="172"/>
  <c r="AW86" i="172"/>
  <c r="AV86" i="172"/>
  <c r="H86" i="172"/>
  <c r="AZ85" i="172"/>
  <c r="AY85" i="172"/>
  <c r="AX85" i="172"/>
  <c r="AW85" i="172"/>
  <c r="AV85" i="172"/>
  <c r="H85" i="172"/>
  <c r="AZ84" i="172"/>
  <c r="AY84" i="172"/>
  <c r="AX84" i="172"/>
  <c r="AW84" i="172"/>
  <c r="AV84" i="172"/>
  <c r="H84" i="172"/>
  <c r="AZ83" i="172"/>
  <c r="AY83" i="172"/>
  <c r="AX83" i="172"/>
  <c r="AW83" i="172"/>
  <c r="AV83" i="172"/>
  <c r="H83" i="172"/>
  <c r="AZ82" i="172"/>
  <c r="AY82" i="172"/>
  <c r="AX82" i="172"/>
  <c r="AW82" i="172"/>
  <c r="AV82" i="172"/>
  <c r="H82" i="172"/>
  <c r="AZ81" i="172"/>
  <c r="AY81" i="172"/>
  <c r="AX81" i="172"/>
  <c r="AW81" i="172"/>
  <c r="AV81" i="172"/>
  <c r="H81" i="172"/>
  <c r="AZ80" i="172"/>
  <c r="AY80" i="172"/>
  <c r="AX80" i="172"/>
  <c r="AW80" i="172"/>
  <c r="AV80" i="172"/>
  <c r="H80" i="172"/>
  <c r="AZ79" i="172"/>
  <c r="AY79" i="172"/>
  <c r="AX79" i="172"/>
  <c r="AW79" i="172"/>
  <c r="AV79" i="172"/>
  <c r="H79" i="172"/>
  <c r="AZ78" i="172"/>
  <c r="AY78" i="172"/>
  <c r="AX78" i="172"/>
  <c r="AW78" i="172"/>
  <c r="AV78" i="172"/>
  <c r="H78" i="172"/>
  <c r="AZ77" i="172"/>
  <c r="AY77" i="172"/>
  <c r="AX77" i="172"/>
  <c r="AW77" i="172"/>
  <c r="AV77" i="172"/>
  <c r="H77" i="172"/>
  <c r="AZ76" i="172"/>
  <c r="AY76" i="172"/>
  <c r="AX76" i="172"/>
  <c r="AW76" i="172"/>
  <c r="AV76" i="172"/>
  <c r="H76" i="172"/>
  <c r="AZ75" i="172"/>
  <c r="AY75" i="172"/>
  <c r="AX75" i="172"/>
  <c r="AW75" i="172"/>
  <c r="AV75" i="172"/>
  <c r="H75" i="172"/>
  <c r="AZ74" i="172"/>
  <c r="AY74" i="172"/>
  <c r="AX74" i="172"/>
  <c r="AW74" i="172"/>
  <c r="AV74" i="172"/>
  <c r="H74" i="172"/>
  <c r="AZ73" i="172"/>
  <c r="AY73" i="172"/>
  <c r="AX73" i="172"/>
  <c r="AW73" i="172"/>
  <c r="AV73" i="172"/>
  <c r="H73" i="172"/>
  <c r="AZ72" i="172"/>
  <c r="AY72" i="172"/>
  <c r="AX72" i="172"/>
  <c r="AW72" i="172"/>
  <c r="AV72" i="172"/>
  <c r="H72" i="172"/>
  <c r="AZ71" i="172"/>
  <c r="AY71" i="172"/>
  <c r="AX71" i="172"/>
  <c r="AW71" i="172"/>
  <c r="AV71" i="172"/>
  <c r="H71" i="172"/>
  <c r="AZ70" i="172"/>
  <c r="AY70" i="172"/>
  <c r="AX70" i="172"/>
  <c r="AW70" i="172"/>
  <c r="AV70" i="172"/>
  <c r="H70" i="172"/>
  <c r="AZ69" i="172"/>
  <c r="AY69" i="172"/>
  <c r="AX69" i="172"/>
  <c r="AW69" i="172"/>
  <c r="AV69" i="172"/>
  <c r="H69" i="172"/>
  <c r="AZ68" i="172"/>
  <c r="AY68" i="172"/>
  <c r="AX68" i="172"/>
  <c r="AW68" i="172"/>
  <c r="AV68" i="172"/>
  <c r="H68" i="172"/>
  <c r="AZ67" i="172"/>
  <c r="AY67" i="172"/>
  <c r="AX67" i="172"/>
  <c r="AW67" i="172"/>
  <c r="AV67" i="172"/>
  <c r="H67" i="172"/>
  <c r="AZ66" i="172"/>
  <c r="AY66" i="172"/>
  <c r="AX66" i="172"/>
  <c r="AW66" i="172"/>
  <c r="AV66" i="172"/>
  <c r="H66" i="172"/>
  <c r="AZ65" i="172"/>
  <c r="AY65" i="172"/>
  <c r="AX65" i="172"/>
  <c r="AW65" i="172"/>
  <c r="AV65" i="172"/>
  <c r="H65" i="172"/>
  <c r="AZ64" i="172"/>
  <c r="AY64" i="172"/>
  <c r="AX64" i="172"/>
  <c r="AW64" i="172"/>
  <c r="AV64" i="172"/>
  <c r="H64" i="172"/>
  <c r="AZ63" i="172"/>
  <c r="AY63" i="172"/>
  <c r="AX63" i="172"/>
  <c r="AW63" i="172"/>
  <c r="AV63" i="172"/>
  <c r="H63" i="172"/>
  <c r="AZ62" i="172"/>
  <c r="AY62" i="172"/>
  <c r="AX62" i="172"/>
  <c r="AW62" i="172"/>
  <c r="AV62" i="172"/>
  <c r="H62" i="172"/>
  <c r="AZ61" i="172"/>
  <c r="AY61" i="172"/>
  <c r="AX61" i="172"/>
  <c r="AW61" i="172"/>
  <c r="AV61" i="172"/>
  <c r="H61" i="172"/>
  <c r="AZ60" i="172"/>
  <c r="AY60" i="172"/>
  <c r="AX60" i="172"/>
  <c r="AW60" i="172"/>
  <c r="AV60" i="172"/>
  <c r="H60" i="172"/>
  <c r="AZ59" i="172"/>
  <c r="AY59" i="172"/>
  <c r="AX59" i="172"/>
  <c r="AW59" i="172"/>
  <c r="AV59" i="172"/>
  <c r="H59" i="172"/>
  <c r="AZ58" i="172"/>
  <c r="AY58" i="172"/>
  <c r="AX58" i="172"/>
  <c r="AW58" i="172"/>
  <c r="AV58" i="172"/>
  <c r="H58" i="172"/>
  <c r="AZ57" i="172"/>
  <c r="AY57" i="172"/>
  <c r="AX57" i="172"/>
  <c r="AW57" i="172"/>
  <c r="AV57" i="172"/>
  <c r="H57" i="172"/>
  <c r="AZ56" i="172"/>
  <c r="AY56" i="172"/>
  <c r="AX56" i="172"/>
  <c r="AW56" i="172"/>
  <c r="AV56" i="172"/>
  <c r="H56" i="172"/>
  <c r="AZ55" i="172"/>
  <c r="AY55" i="172"/>
  <c r="AX55" i="172"/>
  <c r="AW55" i="172"/>
  <c r="AV55" i="172"/>
  <c r="H55" i="172"/>
  <c r="AZ54" i="172"/>
  <c r="AY54" i="172"/>
  <c r="AX54" i="172"/>
  <c r="AW54" i="172"/>
  <c r="AV54" i="172"/>
  <c r="H54" i="172"/>
  <c r="AZ53" i="172"/>
  <c r="AY53" i="172"/>
  <c r="AX53" i="172"/>
  <c r="AW53" i="172"/>
  <c r="AV53" i="172"/>
  <c r="H53" i="172"/>
  <c r="AZ52" i="172"/>
  <c r="AY52" i="172"/>
  <c r="AX52" i="172"/>
  <c r="AW52" i="172"/>
  <c r="AV52" i="172"/>
  <c r="H52" i="172"/>
  <c r="AZ51" i="172"/>
  <c r="AY51" i="172"/>
  <c r="AX51" i="172"/>
  <c r="AW51" i="172"/>
  <c r="AV51" i="172"/>
  <c r="AZ49" i="172"/>
  <c r="AY49" i="172"/>
  <c r="AX49" i="172"/>
  <c r="AW49" i="172"/>
  <c r="AV49" i="172"/>
  <c r="H49" i="172"/>
  <c r="AZ48" i="172"/>
  <c r="AY48" i="172"/>
  <c r="AX48" i="172"/>
  <c r="AW48" i="172"/>
  <c r="AV48" i="172"/>
  <c r="H48" i="172"/>
  <c r="AZ47" i="172"/>
  <c r="AY47" i="172"/>
  <c r="AX47" i="172"/>
  <c r="AW47" i="172"/>
  <c r="AV47" i="172"/>
  <c r="H47" i="172"/>
  <c r="AZ46" i="172"/>
  <c r="AY46" i="172"/>
  <c r="AX46" i="172"/>
  <c r="AW46" i="172"/>
  <c r="AV46" i="172"/>
  <c r="H46" i="172"/>
  <c r="AZ45" i="172"/>
  <c r="AY45" i="172"/>
  <c r="AX45" i="172"/>
  <c r="AW45" i="172"/>
  <c r="AV45" i="172"/>
  <c r="H45" i="172"/>
  <c r="AZ44" i="172"/>
  <c r="AY44" i="172"/>
  <c r="AX44" i="172"/>
  <c r="AW44" i="172"/>
  <c r="AV44" i="172"/>
  <c r="H44" i="172"/>
  <c r="AZ43" i="172"/>
  <c r="AY43" i="172"/>
  <c r="AX43" i="172"/>
  <c r="AW43" i="172"/>
  <c r="AV43" i="172"/>
  <c r="H43" i="172"/>
  <c r="AZ42" i="172"/>
  <c r="AY42" i="172"/>
  <c r="AX42" i="172"/>
  <c r="AW42" i="172"/>
  <c r="AV42" i="172"/>
  <c r="H42" i="172"/>
  <c r="AZ41" i="172"/>
  <c r="AY41" i="172"/>
  <c r="AX41" i="172"/>
  <c r="AW41" i="172"/>
  <c r="AV41" i="172"/>
  <c r="H41" i="172"/>
  <c r="AZ40" i="172"/>
  <c r="AY40" i="172"/>
  <c r="AX40" i="172"/>
  <c r="AW40" i="172"/>
  <c r="AV40" i="172"/>
  <c r="H40" i="172"/>
  <c r="AZ39" i="172"/>
  <c r="AY39" i="172"/>
  <c r="AX39" i="172"/>
  <c r="AW39" i="172"/>
  <c r="AV39" i="172"/>
  <c r="H39" i="172"/>
  <c r="AZ38" i="172"/>
  <c r="AY38" i="172"/>
  <c r="AX38" i="172"/>
  <c r="AW38" i="172"/>
  <c r="AV38" i="172"/>
  <c r="AZ37" i="172"/>
  <c r="AY37" i="172"/>
  <c r="AX37" i="172"/>
  <c r="AW37" i="172"/>
  <c r="AV37" i="172"/>
  <c r="H37" i="172"/>
  <c r="AZ36" i="172"/>
  <c r="AY36" i="172"/>
  <c r="AX36" i="172"/>
  <c r="AW36" i="172"/>
  <c r="AV36" i="172"/>
  <c r="H36" i="172"/>
  <c r="AZ35" i="172"/>
  <c r="AY35" i="172"/>
  <c r="AX35" i="172"/>
  <c r="AW35" i="172"/>
  <c r="AV35" i="172"/>
  <c r="H35" i="172"/>
  <c r="AZ34" i="172"/>
  <c r="AY34" i="172"/>
  <c r="AX34" i="172"/>
  <c r="AW34" i="172"/>
  <c r="AV34" i="172"/>
  <c r="H34" i="172"/>
  <c r="AZ33" i="172"/>
  <c r="AY33" i="172"/>
  <c r="AX33" i="172"/>
  <c r="AW33" i="172"/>
  <c r="AV33" i="172"/>
  <c r="H33" i="172"/>
  <c r="AZ32" i="172"/>
  <c r="AY32" i="172"/>
  <c r="AX32" i="172"/>
  <c r="AW32" i="172"/>
  <c r="AV32" i="172"/>
  <c r="H32" i="172"/>
  <c r="AZ31" i="172"/>
  <c r="AY31" i="172"/>
  <c r="AX31" i="172"/>
  <c r="AW31" i="172"/>
  <c r="AV31" i="172"/>
  <c r="H31" i="172"/>
  <c r="AZ30" i="172"/>
  <c r="AY30" i="172"/>
  <c r="AX30" i="172"/>
  <c r="AW30" i="172"/>
  <c r="AV30" i="172"/>
  <c r="H30" i="172"/>
  <c r="AZ29" i="172"/>
  <c r="AY29" i="172"/>
  <c r="AX29" i="172"/>
  <c r="AW29" i="172"/>
  <c r="AV29" i="172"/>
  <c r="H29" i="172"/>
  <c r="AZ28" i="172"/>
  <c r="AY28" i="172"/>
  <c r="AX28" i="172"/>
  <c r="AW28" i="172"/>
  <c r="AV28" i="172"/>
  <c r="H28" i="172"/>
  <c r="AZ27" i="172"/>
  <c r="AY27" i="172"/>
  <c r="AX27" i="172"/>
  <c r="AW27" i="172"/>
  <c r="AV27" i="172"/>
  <c r="H27" i="172"/>
  <c r="AZ26" i="172"/>
  <c r="AY26" i="172"/>
  <c r="AX26" i="172"/>
  <c r="AW26" i="172"/>
  <c r="AV26" i="172"/>
  <c r="H26" i="172"/>
  <c r="AZ25" i="172"/>
  <c r="AY25" i="172"/>
  <c r="AX25" i="172"/>
  <c r="AW25" i="172"/>
  <c r="AV25" i="172"/>
  <c r="AZ24" i="172"/>
  <c r="AY24" i="172"/>
  <c r="AX24" i="172"/>
  <c r="AW24" i="172"/>
  <c r="AV24" i="172"/>
  <c r="H24" i="172"/>
  <c r="AZ23" i="172"/>
  <c r="AY23" i="172"/>
  <c r="AX23" i="172"/>
  <c r="AW23" i="172"/>
  <c r="AV23" i="172"/>
  <c r="H23" i="172"/>
  <c r="AZ22" i="172"/>
  <c r="AY22" i="172"/>
  <c r="AX22" i="172"/>
  <c r="AW22" i="172"/>
  <c r="AV22" i="172"/>
  <c r="H22" i="172"/>
  <c r="AZ21" i="172"/>
  <c r="AY21" i="172"/>
  <c r="AX21" i="172"/>
  <c r="AW21" i="172"/>
  <c r="AV21" i="172"/>
  <c r="H21" i="172"/>
  <c r="AZ20" i="172"/>
  <c r="AY20" i="172"/>
  <c r="AX20" i="172"/>
  <c r="AW20" i="172"/>
  <c r="AV20" i="172"/>
  <c r="H20" i="172"/>
  <c r="AZ19" i="172"/>
  <c r="AY19" i="172"/>
  <c r="AX19" i="172"/>
  <c r="AW19" i="172"/>
  <c r="AV19" i="172"/>
  <c r="H19" i="172"/>
  <c r="AZ18" i="172"/>
  <c r="AY18" i="172"/>
  <c r="AX18" i="172"/>
  <c r="AW18" i="172"/>
  <c r="AV18" i="172"/>
  <c r="H18" i="172"/>
  <c r="AZ17" i="172"/>
  <c r="AY17" i="172"/>
  <c r="AX17" i="172"/>
  <c r="AW17" i="172"/>
  <c r="AV17" i="172"/>
  <c r="H17" i="172"/>
  <c r="AZ16" i="172"/>
  <c r="AY16" i="172"/>
  <c r="AX16" i="172"/>
  <c r="AW16" i="172"/>
  <c r="AV16" i="172"/>
  <c r="H16" i="172"/>
  <c r="AZ15" i="172"/>
  <c r="AY15" i="172"/>
  <c r="AX15" i="172"/>
  <c r="AW15" i="172"/>
  <c r="AV15" i="172"/>
  <c r="H15" i="172"/>
  <c r="AZ14" i="172"/>
  <c r="AY14" i="172"/>
  <c r="AX14" i="172"/>
  <c r="AW14" i="172"/>
  <c r="AV14" i="172"/>
  <c r="H14" i="172"/>
  <c r="AZ13" i="172"/>
  <c r="AY13" i="172"/>
  <c r="AX13" i="172"/>
  <c r="AW13" i="172"/>
  <c r="AV13" i="172"/>
  <c r="H13" i="172"/>
  <c r="AZ12" i="172"/>
  <c r="AY12" i="172"/>
  <c r="AX12" i="172"/>
  <c r="AW12" i="172"/>
  <c r="AV12" i="172"/>
  <c r="H12" i="172"/>
  <c r="AZ11" i="172"/>
  <c r="AY11" i="172"/>
  <c r="AX11" i="172"/>
  <c r="AW11" i="172"/>
  <c r="AV11" i="172"/>
  <c r="H11" i="172"/>
  <c r="AZ10" i="172"/>
  <c r="AY10" i="172"/>
  <c r="AX10" i="172"/>
  <c r="AW10" i="172"/>
  <c r="AV10" i="172"/>
  <c r="H10" i="172"/>
  <c r="AZ9" i="172"/>
  <c r="AY9" i="172"/>
  <c r="AX9" i="172"/>
  <c r="AW9" i="172"/>
  <c r="AV9" i="172"/>
  <c r="H9" i="172"/>
  <c r="AZ8" i="172"/>
  <c r="AY8" i="172"/>
  <c r="AX8" i="172"/>
  <c r="AW8" i="172"/>
  <c r="AW89" i="172" s="1"/>
  <c r="M8" i="172"/>
  <c r="M89" i="172" s="1"/>
  <c r="H8" i="172"/>
  <c r="AX89" i="172" l="1"/>
  <c r="AV8" i="172"/>
  <c r="AV89" i="172" s="1"/>
  <c r="AZ87" i="172"/>
  <c r="AY89" i="172"/>
  <c r="AZ89" i="172"/>
  <c r="H89" i="172"/>
  <c r="P89" i="172"/>
  <c r="AM89" i="172"/>
  <c r="AN88" i="170"/>
  <c r="AM88" i="170"/>
  <c r="AG88" i="169"/>
  <c r="AB88" i="166"/>
  <c r="W88" i="165"/>
  <c r="H91" i="172" l="1"/>
  <c r="H96" i="172" s="1"/>
  <c r="G104" i="171"/>
  <c r="F104" i="171"/>
  <c r="D104" i="171"/>
  <c r="C104" i="171"/>
  <c r="F100" i="171" l="1"/>
  <c r="F102" i="171" s="1"/>
  <c r="D100" i="171"/>
  <c r="D102" i="171" s="1"/>
  <c r="C100" i="171"/>
  <c r="C102" i="171" s="1"/>
  <c r="D16" i="171"/>
  <c r="C16" i="171"/>
  <c r="F101" i="171"/>
  <c r="G102" i="171" l="1"/>
  <c r="D101" i="171"/>
  <c r="C101" i="171"/>
  <c r="H38" i="171"/>
  <c r="H39" i="171"/>
  <c r="AW88" i="171"/>
  <c r="AU88" i="171"/>
  <c r="AT88" i="171"/>
  <c r="AS88" i="171"/>
  <c r="AK88" i="171"/>
  <c r="AJ88" i="171"/>
  <c r="AI88" i="171"/>
  <c r="AF88" i="171"/>
  <c r="AE88" i="171"/>
  <c r="AD88" i="171"/>
  <c r="AA88" i="171"/>
  <c r="Z88" i="171"/>
  <c r="Y88" i="171"/>
  <c r="V88" i="171"/>
  <c r="U88" i="171"/>
  <c r="T88" i="171"/>
  <c r="S88" i="171"/>
  <c r="R88" i="171"/>
  <c r="O88" i="171"/>
  <c r="N88" i="171"/>
  <c r="F88" i="171"/>
  <c r="D88" i="171"/>
  <c r="C88" i="171"/>
  <c r="AZ87" i="171"/>
  <c r="AY87" i="171"/>
  <c r="AX87" i="171"/>
  <c r="AW87" i="171"/>
  <c r="AV87" i="171"/>
  <c r="H87" i="171"/>
  <c r="AX86" i="171"/>
  <c r="AW86" i="171"/>
  <c r="AV86" i="171"/>
  <c r="Q86" i="171"/>
  <c r="Q88" i="171" s="1"/>
  <c r="P86" i="171"/>
  <c r="AY86" i="171" s="1"/>
  <c r="H86" i="171"/>
  <c r="AZ85" i="171"/>
  <c r="AY85" i="171"/>
  <c r="AX85" i="171"/>
  <c r="AW85" i="171"/>
  <c r="AV85" i="171"/>
  <c r="H85" i="171"/>
  <c r="AZ84" i="171"/>
  <c r="AY84" i="171"/>
  <c r="AX84" i="171"/>
  <c r="AW84" i="171"/>
  <c r="AV84" i="171"/>
  <c r="H84" i="171"/>
  <c r="AZ83" i="171"/>
  <c r="AY83" i="171"/>
  <c r="AX83" i="171"/>
  <c r="AW83" i="171"/>
  <c r="AV83" i="171"/>
  <c r="H83" i="171"/>
  <c r="AZ82" i="171"/>
  <c r="AY82" i="171"/>
  <c r="AX82" i="171"/>
  <c r="AW82" i="171"/>
  <c r="AV82" i="171"/>
  <c r="H82" i="171"/>
  <c r="AZ81" i="171"/>
  <c r="AY81" i="171"/>
  <c r="AX81" i="171"/>
  <c r="AW81" i="171"/>
  <c r="AV81" i="171"/>
  <c r="H81" i="171"/>
  <c r="AZ80" i="171"/>
  <c r="AY80" i="171"/>
  <c r="AX80" i="171"/>
  <c r="AW80" i="171"/>
  <c r="AV80" i="171"/>
  <c r="H80" i="171"/>
  <c r="AZ79" i="171"/>
  <c r="AY79" i="171"/>
  <c r="AX79" i="171"/>
  <c r="AW79" i="171"/>
  <c r="AV79" i="171"/>
  <c r="H79" i="171"/>
  <c r="AZ78" i="171"/>
  <c r="AY78" i="171"/>
  <c r="AX78" i="171"/>
  <c r="AW78" i="171"/>
  <c r="AV78" i="171"/>
  <c r="H78" i="171"/>
  <c r="AZ77" i="171"/>
  <c r="AY77" i="171"/>
  <c r="AX77" i="171"/>
  <c r="AW77" i="171"/>
  <c r="AV77" i="171"/>
  <c r="H77" i="171"/>
  <c r="AZ76" i="171"/>
  <c r="AY76" i="171"/>
  <c r="AX76" i="171"/>
  <c r="AW76" i="171"/>
  <c r="AV76" i="171"/>
  <c r="H76" i="171"/>
  <c r="AZ75" i="171"/>
  <c r="AY75" i="171"/>
  <c r="AX75" i="171"/>
  <c r="AW75" i="171"/>
  <c r="AV75" i="171"/>
  <c r="H75" i="171"/>
  <c r="AZ74" i="171"/>
  <c r="AY74" i="171"/>
  <c r="AX74" i="171"/>
  <c r="AW74" i="171"/>
  <c r="AV74" i="171"/>
  <c r="H74" i="171"/>
  <c r="AZ73" i="171"/>
  <c r="AY73" i="171"/>
  <c r="AX73" i="171"/>
  <c r="AW73" i="171"/>
  <c r="AV73" i="171"/>
  <c r="H73" i="171"/>
  <c r="AZ72" i="171"/>
  <c r="AY72" i="171"/>
  <c r="AX72" i="171"/>
  <c r="AW72" i="171"/>
  <c r="AV72" i="171"/>
  <c r="H72" i="171"/>
  <c r="AZ71" i="171"/>
  <c r="AY71" i="171"/>
  <c r="AX71" i="171"/>
  <c r="AW71" i="171"/>
  <c r="AV71" i="171"/>
  <c r="H71" i="171"/>
  <c r="AZ70" i="171"/>
  <c r="AY70" i="171"/>
  <c r="AX70" i="171"/>
  <c r="AW70" i="171"/>
  <c r="AV70" i="171"/>
  <c r="H70" i="171"/>
  <c r="AZ69" i="171"/>
  <c r="AY69" i="171"/>
  <c r="AX69" i="171"/>
  <c r="AW69" i="171"/>
  <c r="AV69" i="171"/>
  <c r="H69" i="171"/>
  <c r="AZ68" i="171"/>
  <c r="AY68" i="171"/>
  <c r="AX68" i="171"/>
  <c r="AW68" i="171"/>
  <c r="AV68" i="171"/>
  <c r="H68" i="171"/>
  <c r="AZ67" i="171"/>
  <c r="AY67" i="171"/>
  <c r="AX67" i="171"/>
  <c r="AW67" i="171"/>
  <c r="AV67" i="171"/>
  <c r="H67" i="171"/>
  <c r="AZ66" i="171"/>
  <c r="AY66" i="171"/>
  <c r="AX66" i="171"/>
  <c r="AW66" i="171"/>
  <c r="AV66" i="171"/>
  <c r="H66" i="171"/>
  <c r="AZ65" i="171"/>
  <c r="AY65" i="171"/>
  <c r="AX65" i="171"/>
  <c r="AW65" i="171"/>
  <c r="AV65" i="171"/>
  <c r="H65" i="171"/>
  <c r="AZ64" i="171"/>
  <c r="AY64" i="171"/>
  <c r="AX64" i="171"/>
  <c r="AW64" i="171"/>
  <c r="AV64" i="171"/>
  <c r="H64" i="171"/>
  <c r="AZ63" i="171"/>
  <c r="AY63" i="171"/>
  <c r="AX63" i="171"/>
  <c r="AW63" i="171"/>
  <c r="AV63" i="171"/>
  <c r="H63" i="171"/>
  <c r="AZ62" i="171"/>
  <c r="AY62" i="171"/>
  <c r="AX62" i="171"/>
  <c r="AW62" i="171"/>
  <c r="AV62" i="171"/>
  <c r="H62" i="171"/>
  <c r="AZ61" i="171"/>
  <c r="AY61" i="171"/>
  <c r="AX61" i="171"/>
  <c r="AW61" i="171"/>
  <c r="AV61" i="171"/>
  <c r="H61" i="171"/>
  <c r="AZ60" i="171"/>
  <c r="AY60" i="171"/>
  <c r="AX60" i="171"/>
  <c r="AW60" i="171"/>
  <c r="AV60" i="171"/>
  <c r="H60" i="171"/>
  <c r="AZ59" i="171"/>
  <c r="AY59" i="171"/>
  <c r="AX59" i="171"/>
  <c r="AW59" i="171"/>
  <c r="AV59" i="171"/>
  <c r="H59" i="171"/>
  <c r="AZ58" i="171"/>
  <c r="AY58" i="171"/>
  <c r="AX58" i="171"/>
  <c r="AW58" i="171"/>
  <c r="AV58" i="171"/>
  <c r="H58" i="171"/>
  <c r="AZ57" i="171"/>
  <c r="AY57" i="171"/>
  <c r="AX57" i="171"/>
  <c r="AW57" i="171"/>
  <c r="AV57" i="171"/>
  <c r="H57" i="171"/>
  <c r="AZ56" i="171"/>
  <c r="AY56" i="171"/>
  <c r="AX56" i="171"/>
  <c r="AW56" i="171"/>
  <c r="AV56" i="171"/>
  <c r="H56" i="171"/>
  <c r="AZ55" i="171"/>
  <c r="AY55" i="171"/>
  <c r="AX55" i="171"/>
  <c r="AW55" i="171"/>
  <c r="AV55" i="171"/>
  <c r="H55" i="171"/>
  <c r="AZ54" i="171"/>
  <c r="AY54" i="171"/>
  <c r="AX54" i="171"/>
  <c r="AW54" i="171"/>
  <c r="AV54" i="171"/>
  <c r="H54" i="171"/>
  <c r="AZ53" i="171"/>
  <c r="AY53" i="171"/>
  <c r="AX53" i="171"/>
  <c r="AW53" i="171"/>
  <c r="AV53" i="171"/>
  <c r="H53" i="171"/>
  <c r="AZ52" i="171"/>
  <c r="AY52" i="171"/>
  <c r="AX52" i="171"/>
  <c r="AW52" i="171"/>
  <c r="AV52" i="171"/>
  <c r="H52" i="171"/>
  <c r="AZ51" i="171"/>
  <c r="AY51" i="171"/>
  <c r="AX51" i="171"/>
  <c r="AW51" i="171"/>
  <c r="AV51" i="171"/>
  <c r="H51" i="171"/>
  <c r="AZ50" i="171"/>
  <c r="AY50" i="171"/>
  <c r="AX50" i="171"/>
  <c r="AW50" i="171"/>
  <c r="AV50" i="171"/>
  <c r="H50" i="171"/>
  <c r="AZ49" i="171"/>
  <c r="AY49" i="171"/>
  <c r="AX49" i="171"/>
  <c r="AW49" i="171"/>
  <c r="AV49" i="171"/>
  <c r="H49" i="171"/>
  <c r="AZ48" i="171"/>
  <c r="AY48" i="171"/>
  <c r="AX48" i="171"/>
  <c r="AW48" i="171"/>
  <c r="AV48" i="171"/>
  <c r="H48" i="171"/>
  <c r="AZ47" i="171"/>
  <c r="AY47" i="171"/>
  <c r="AX47" i="171"/>
  <c r="AW47" i="171"/>
  <c r="AV47" i="171"/>
  <c r="H47" i="171"/>
  <c r="AZ46" i="171"/>
  <c r="AY46" i="171"/>
  <c r="AX46" i="171"/>
  <c r="AW46" i="171"/>
  <c r="AV46" i="171"/>
  <c r="H46" i="171"/>
  <c r="AZ45" i="171"/>
  <c r="AY45" i="171"/>
  <c r="AX45" i="171"/>
  <c r="AW45" i="171"/>
  <c r="AV45" i="171"/>
  <c r="H45" i="171"/>
  <c r="AZ44" i="171"/>
  <c r="AY44" i="171"/>
  <c r="AX44" i="171"/>
  <c r="AW44" i="171"/>
  <c r="AV44" i="171"/>
  <c r="H44" i="171"/>
  <c r="AZ43" i="171"/>
  <c r="AY43" i="171"/>
  <c r="AX43" i="171"/>
  <c r="AW43" i="171"/>
  <c r="AV43" i="171"/>
  <c r="H43" i="171"/>
  <c r="AZ42" i="171"/>
  <c r="AY42" i="171"/>
  <c r="AX42" i="171"/>
  <c r="AW42" i="171"/>
  <c r="AV42" i="171"/>
  <c r="H42" i="171"/>
  <c r="AZ41" i="171"/>
  <c r="AY41" i="171"/>
  <c r="AX41" i="171"/>
  <c r="AW41" i="171"/>
  <c r="AV41" i="171"/>
  <c r="H41" i="171"/>
  <c r="AZ40" i="171"/>
  <c r="AY40" i="171"/>
  <c r="AX40" i="171"/>
  <c r="AW40" i="171"/>
  <c r="AV40" i="171"/>
  <c r="H40" i="171"/>
  <c r="AZ39" i="171"/>
  <c r="AY39" i="171"/>
  <c r="AX39" i="171"/>
  <c r="AW39" i="171"/>
  <c r="AV39" i="171"/>
  <c r="AZ38" i="171"/>
  <c r="AY38" i="171"/>
  <c r="AX38" i="171"/>
  <c r="AW38" i="171"/>
  <c r="AV38" i="171"/>
  <c r="AZ37" i="171"/>
  <c r="AY37" i="171"/>
  <c r="AX37" i="171"/>
  <c r="AW37" i="171"/>
  <c r="AV37" i="171"/>
  <c r="H37" i="171"/>
  <c r="AZ36" i="171"/>
  <c r="AY36" i="171"/>
  <c r="AX36" i="171"/>
  <c r="AW36" i="171"/>
  <c r="AV36" i="171"/>
  <c r="H36" i="171"/>
  <c r="AZ35" i="171"/>
  <c r="AY35" i="171"/>
  <c r="AX35" i="171"/>
  <c r="AW35" i="171"/>
  <c r="AM35" i="171"/>
  <c r="AV35" i="171" s="1"/>
  <c r="H35" i="171"/>
  <c r="AZ34" i="171"/>
  <c r="AY34" i="171"/>
  <c r="AX34" i="171"/>
  <c r="AW34" i="171"/>
  <c r="AV34" i="171"/>
  <c r="H34" i="171"/>
  <c r="AZ33" i="171"/>
  <c r="AY33" i="171"/>
  <c r="AX33" i="171"/>
  <c r="AW33" i="171"/>
  <c r="AV33" i="171"/>
  <c r="H33" i="171"/>
  <c r="AZ32" i="171"/>
  <c r="AY32" i="171"/>
  <c r="AX32" i="171"/>
  <c r="AW32" i="171"/>
  <c r="AV32" i="171"/>
  <c r="H32" i="171"/>
  <c r="AZ31" i="171"/>
  <c r="AY31" i="171"/>
  <c r="AX31" i="171"/>
  <c r="AW31" i="171"/>
  <c r="AV31" i="171"/>
  <c r="H31" i="171"/>
  <c r="AZ30" i="171"/>
  <c r="AY30" i="171"/>
  <c r="AX30" i="171"/>
  <c r="AW30" i="171"/>
  <c r="AV30" i="171"/>
  <c r="H30" i="171"/>
  <c r="AZ29" i="171"/>
  <c r="AY29" i="171"/>
  <c r="AX29" i="171"/>
  <c r="AW29" i="171"/>
  <c r="AV29" i="171"/>
  <c r="H29" i="171"/>
  <c r="AZ28" i="171"/>
  <c r="AY28" i="171"/>
  <c r="AX28" i="171"/>
  <c r="AW28" i="171"/>
  <c r="AV28" i="171"/>
  <c r="H28" i="171"/>
  <c r="AZ27" i="171"/>
  <c r="AY27" i="171"/>
  <c r="AX27" i="171"/>
  <c r="AW27" i="171"/>
  <c r="AV27" i="171"/>
  <c r="H27" i="171"/>
  <c r="AZ26" i="171"/>
  <c r="AY26" i="171"/>
  <c r="AX26" i="171"/>
  <c r="AW26" i="171"/>
  <c r="AV26" i="171"/>
  <c r="H26" i="171"/>
  <c r="AZ25" i="171"/>
  <c r="AY25" i="171"/>
  <c r="AX25" i="171"/>
  <c r="AW25" i="171"/>
  <c r="AV25" i="171"/>
  <c r="H25" i="171"/>
  <c r="AZ24" i="171"/>
  <c r="AY24" i="171"/>
  <c r="AX24" i="171"/>
  <c r="AW24" i="171"/>
  <c r="AV24" i="171"/>
  <c r="H24" i="171"/>
  <c r="AZ23" i="171"/>
  <c r="AY23" i="171"/>
  <c r="AX23" i="171"/>
  <c r="AW23" i="171"/>
  <c r="AV23" i="171"/>
  <c r="H23" i="171"/>
  <c r="AZ22" i="171"/>
  <c r="AY22" i="171"/>
  <c r="AX22" i="171"/>
  <c r="AW22" i="171"/>
  <c r="AV22" i="171"/>
  <c r="H22" i="171"/>
  <c r="AZ21" i="171"/>
  <c r="AY21" i="171"/>
  <c r="AX21" i="171"/>
  <c r="AW21" i="171"/>
  <c r="AV21" i="171"/>
  <c r="H21" i="171"/>
  <c r="AZ20" i="171"/>
  <c r="AY20" i="171"/>
  <c r="AX20" i="171"/>
  <c r="AW20" i="171"/>
  <c r="AV20" i="171"/>
  <c r="H20" i="171"/>
  <c r="AZ19" i="171"/>
  <c r="AY19" i="171"/>
  <c r="AX19" i="171"/>
  <c r="AW19" i="171"/>
  <c r="AV19" i="171"/>
  <c r="H19" i="171"/>
  <c r="AZ18" i="171"/>
  <c r="AY18" i="171"/>
  <c r="AX18" i="171"/>
  <c r="AW18" i="171"/>
  <c r="AV18" i="171"/>
  <c r="H18" i="171"/>
  <c r="AZ17" i="171"/>
  <c r="AY17" i="171"/>
  <c r="AX17" i="171"/>
  <c r="AW17" i="171"/>
  <c r="AV17" i="171"/>
  <c r="H17" i="171"/>
  <c r="AZ16" i="171"/>
  <c r="AY16" i="171"/>
  <c r="AX16" i="171"/>
  <c r="AW16" i="171"/>
  <c r="AV16" i="171"/>
  <c r="H16" i="171"/>
  <c r="AZ15" i="171"/>
  <c r="AY15" i="171"/>
  <c r="AX15" i="171"/>
  <c r="AW15" i="171"/>
  <c r="AV15" i="171"/>
  <c r="H15" i="171"/>
  <c r="AZ14" i="171"/>
  <c r="AY14" i="171"/>
  <c r="AX14" i="171"/>
  <c r="AW14" i="171"/>
  <c r="AV14" i="171"/>
  <c r="H14" i="171"/>
  <c r="AZ13" i="171"/>
  <c r="AY13" i="171"/>
  <c r="AX13" i="171"/>
  <c r="AW13" i="171"/>
  <c r="AV13" i="171"/>
  <c r="H13" i="171"/>
  <c r="AZ12" i="171"/>
  <c r="AY12" i="171"/>
  <c r="AX12" i="171"/>
  <c r="AW12" i="171"/>
  <c r="AV12" i="171"/>
  <c r="H12" i="171"/>
  <c r="AZ11" i="171"/>
  <c r="AY11" i="171"/>
  <c r="AX11" i="171"/>
  <c r="AW11" i="171"/>
  <c r="AV11" i="171"/>
  <c r="H11" i="171"/>
  <c r="AZ10" i="171"/>
  <c r="AY10" i="171"/>
  <c r="AX10" i="171"/>
  <c r="AW10" i="171"/>
  <c r="AV10" i="171"/>
  <c r="H10" i="171"/>
  <c r="AZ9" i="171"/>
  <c r="AY9" i="171"/>
  <c r="AX9" i="171"/>
  <c r="AW9" i="171"/>
  <c r="AV9" i="171"/>
  <c r="H9" i="171"/>
  <c r="AZ8" i="171"/>
  <c r="AY8" i="171"/>
  <c r="AX8" i="171"/>
  <c r="AW8" i="171"/>
  <c r="M8" i="171"/>
  <c r="AV8" i="171" s="1"/>
  <c r="H8" i="171"/>
  <c r="AX88" i="171" l="1"/>
  <c r="AY88" i="171"/>
  <c r="AV88" i="171"/>
  <c r="M88" i="171"/>
  <c r="H88" i="171"/>
  <c r="P88" i="171"/>
  <c r="AZ86" i="171"/>
  <c r="AZ88" i="171" s="1"/>
  <c r="G118" i="170"/>
  <c r="F118" i="170"/>
  <c r="D118" i="170"/>
  <c r="C118" i="170"/>
  <c r="F117" i="170"/>
  <c r="F116" i="170"/>
  <c r="D117" i="170"/>
  <c r="C117" i="170"/>
  <c r="D116" i="170"/>
  <c r="C116" i="170"/>
  <c r="D106" i="170" l="1"/>
  <c r="C106" i="170"/>
  <c r="F112" i="170"/>
  <c r="F114" i="170" s="1"/>
  <c r="C113" i="170"/>
  <c r="C112" i="170"/>
  <c r="F113" i="170"/>
  <c r="D113" i="170"/>
  <c r="D112" i="170"/>
  <c r="D114" i="170" s="1"/>
  <c r="C114" i="170" l="1"/>
  <c r="G114" i="170" s="1"/>
  <c r="AM35" i="170"/>
  <c r="F109" i="170" l="1"/>
  <c r="D109" i="170"/>
  <c r="C109" i="170"/>
  <c r="G109" i="170" s="1"/>
  <c r="F106" i="170" l="1"/>
  <c r="G106" i="170" l="1"/>
  <c r="F103" i="170" l="1"/>
  <c r="D103" i="170"/>
  <c r="C103" i="170"/>
  <c r="G103" i="170" l="1"/>
  <c r="F100" i="170"/>
  <c r="D100" i="170"/>
  <c r="D101" i="170" s="1"/>
  <c r="C100" i="170"/>
  <c r="F99" i="170"/>
  <c r="D99" i="170"/>
  <c r="C99" i="170"/>
  <c r="AU88" i="170"/>
  <c r="AT88" i="170"/>
  <c r="AS88" i="170"/>
  <c r="AK88" i="170"/>
  <c r="AJ88" i="170"/>
  <c r="AI88" i="170"/>
  <c r="AF88" i="170"/>
  <c r="AE88" i="170"/>
  <c r="AD88" i="170"/>
  <c r="AA88" i="170"/>
  <c r="Z88" i="170"/>
  <c r="Y88" i="170"/>
  <c r="V88" i="170"/>
  <c r="U88" i="170"/>
  <c r="T88" i="170"/>
  <c r="S88" i="170"/>
  <c r="R88" i="170"/>
  <c r="O88" i="170"/>
  <c r="N88" i="170"/>
  <c r="F88" i="170"/>
  <c r="D88" i="170"/>
  <c r="C88" i="170"/>
  <c r="AZ87" i="170"/>
  <c r="AY87" i="170"/>
  <c r="AX87" i="170"/>
  <c r="AW87" i="170"/>
  <c r="AV87" i="170"/>
  <c r="H87" i="170"/>
  <c r="AX86" i="170"/>
  <c r="AW86" i="170"/>
  <c r="AV86" i="170"/>
  <c r="Q86" i="170"/>
  <c r="Q88" i="170" s="1"/>
  <c r="P86" i="170"/>
  <c r="AY86" i="170" s="1"/>
  <c r="H86" i="170"/>
  <c r="AZ85" i="170"/>
  <c r="AY85" i="170"/>
  <c r="AX85" i="170"/>
  <c r="AW85" i="170"/>
  <c r="AV85" i="170"/>
  <c r="H85" i="170"/>
  <c r="AZ84" i="170"/>
  <c r="AY84" i="170"/>
  <c r="AX84" i="170"/>
  <c r="AW84" i="170"/>
  <c r="AV84" i="170"/>
  <c r="H84" i="170"/>
  <c r="AZ83" i="170"/>
  <c r="AY83" i="170"/>
  <c r="AX83" i="170"/>
  <c r="AW83" i="170"/>
  <c r="AV83" i="170"/>
  <c r="H83" i="170"/>
  <c r="AZ82" i="170"/>
  <c r="AY82" i="170"/>
  <c r="AX82" i="170"/>
  <c r="AW82" i="170"/>
  <c r="AV82" i="170"/>
  <c r="H82" i="170"/>
  <c r="AZ81" i="170"/>
  <c r="AY81" i="170"/>
  <c r="AX81" i="170"/>
  <c r="AW81" i="170"/>
  <c r="AV81" i="170"/>
  <c r="H81" i="170"/>
  <c r="AZ80" i="170"/>
  <c r="AY80" i="170"/>
  <c r="AX80" i="170"/>
  <c r="AW80" i="170"/>
  <c r="AV80" i="170"/>
  <c r="H80" i="170"/>
  <c r="AZ79" i="170"/>
  <c r="AY79" i="170"/>
  <c r="AX79" i="170"/>
  <c r="AW79" i="170"/>
  <c r="AV79" i="170"/>
  <c r="H79" i="170"/>
  <c r="AZ78" i="170"/>
  <c r="AY78" i="170"/>
  <c r="AX78" i="170"/>
  <c r="AW78" i="170"/>
  <c r="AV78" i="170"/>
  <c r="H78" i="170"/>
  <c r="AZ77" i="170"/>
  <c r="AY77" i="170"/>
  <c r="AX77" i="170"/>
  <c r="AW77" i="170"/>
  <c r="AV77" i="170"/>
  <c r="H77" i="170"/>
  <c r="AZ76" i="170"/>
  <c r="AY76" i="170"/>
  <c r="AX76" i="170"/>
  <c r="AW76" i="170"/>
  <c r="AV76" i="170"/>
  <c r="H76" i="170"/>
  <c r="AZ75" i="170"/>
  <c r="AY75" i="170"/>
  <c r="AX75" i="170"/>
  <c r="AW75" i="170"/>
  <c r="AV75" i="170"/>
  <c r="H75" i="170"/>
  <c r="AZ74" i="170"/>
  <c r="AY74" i="170"/>
  <c r="AX74" i="170"/>
  <c r="AW74" i="170"/>
  <c r="AV74" i="170"/>
  <c r="H74" i="170"/>
  <c r="AZ73" i="170"/>
  <c r="AY73" i="170"/>
  <c r="AX73" i="170"/>
  <c r="AW73" i="170"/>
  <c r="AV73" i="170"/>
  <c r="H73" i="170"/>
  <c r="AZ72" i="170"/>
  <c r="AY72" i="170"/>
  <c r="AX72" i="170"/>
  <c r="AW72" i="170"/>
  <c r="AV72" i="170"/>
  <c r="H72" i="170"/>
  <c r="AZ71" i="170"/>
  <c r="AY71" i="170"/>
  <c r="AX71" i="170"/>
  <c r="AW71" i="170"/>
  <c r="AV71" i="170"/>
  <c r="H71" i="170"/>
  <c r="AZ70" i="170"/>
  <c r="AY70" i="170"/>
  <c r="AX70" i="170"/>
  <c r="AW70" i="170"/>
  <c r="AV70" i="170"/>
  <c r="H70" i="170"/>
  <c r="AZ69" i="170"/>
  <c r="AY69" i="170"/>
  <c r="AX69" i="170"/>
  <c r="AW69" i="170"/>
  <c r="AV69" i="170"/>
  <c r="H69" i="170"/>
  <c r="AZ68" i="170"/>
  <c r="AY68" i="170"/>
  <c r="AX68" i="170"/>
  <c r="AW68" i="170"/>
  <c r="AV68" i="170"/>
  <c r="H68" i="170"/>
  <c r="AZ67" i="170"/>
  <c r="AY67" i="170"/>
  <c r="AX67" i="170"/>
  <c r="AW67" i="170"/>
  <c r="AV67" i="170"/>
  <c r="H67" i="170"/>
  <c r="AZ66" i="170"/>
  <c r="AY66" i="170"/>
  <c r="AX66" i="170"/>
  <c r="AW66" i="170"/>
  <c r="AV66" i="170"/>
  <c r="H66" i="170"/>
  <c r="AZ65" i="170"/>
  <c r="AY65" i="170"/>
  <c r="AX65" i="170"/>
  <c r="AW65" i="170"/>
  <c r="AV65" i="170"/>
  <c r="H65" i="170"/>
  <c r="AZ64" i="170"/>
  <c r="AY64" i="170"/>
  <c r="AX64" i="170"/>
  <c r="AW64" i="170"/>
  <c r="AV64" i="170"/>
  <c r="H64" i="170"/>
  <c r="AZ63" i="170"/>
  <c r="AY63" i="170"/>
  <c r="AX63" i="170"/>
  <c r="AW63" i="170"/>
  <c r="AV63" i="170"/>
  <c r="H63" i="170"/>
  <c r="AZ62" i="170"/>
  <c r="AY62" i="170"/>
  <c r="AX62" i="170"/>
  <c r="AW62" i="170"/>
  <c r="AV62" i="170"/>
  <c r="H62" i="170"/>
  <c r="AZ61" i="170"/>
  <c r="AY61" i="170"/>
  <c r="AX61" i="170"/>
  <c r="AW61" i="170"/>
  <c r="AV61" i="170"/>
  <c r="H61" i="170"/>
  <c r="AZ60" i="170"/>
  <c r="AY60" i="170"/>
  <c r="AX60" i="170"/>
  <c r="AW60" i="170"/>
  <c r="AV60" i="170"/>
  <c r="H60" i="170"/>
  <c r="AZ59" i="170"/>
  <c r="AY59" i="170"/>
  <c r="AX59" i="170"/>
  <c r="AW59" i="170"/>
  <c r="AV59" i="170"/>
  <c r="H59" i="170"/>
  <c r="AZ58" i="170"/>
  <c r="AY58" i="170"/>
  <c r="AX58" i="170"/>
  <c r="AW58" i="170"/>
  <c r="AV58" i="170"/>
  <c r="H58" i="170"/>
  <c r="AZ57" i="170"/>
  <c r="AY57" i="170"/>
  <c r="AX57" i="170"/>
  <c r="AW57" i="170"/>
  <c r="AV57" i="170"/>
  <c r="H57" i="170"/>
  <c r="AZ56" i="170"/>
  <c r="AY56" i="170"/>
  <c r="AX56" i="170"/>
  <c r="AW56" i="170"/>
  <c r="AV56" i="170"/>
  <c r="H56" i="170"/>
  <c r="AZ55" i="170"/>
  <c r="AY55" i="170"/>
  <c r="AX55" i="170"/>
  <c r="AW55" i="170"/>
  <c r="AV55" i="170"/>
  <c r="H55" i="170"/>
  <c r="AZ54" i="170"/>
  <c r="AY54" i="170"/>
  <c r="AX54" i="170"/>
  <c r="AW54" i="170"/>
  <c r="AV54" i="170"/>
  <c r="H54" i="170"/>
  <c r="AZ53" i="170"/>
  <c r="AY53" i="170"/>
  <c r="AX53" i="170"/>
  <c r="AW53" i="170"/>
  <c r="AV53" i="170"/>
  <c r="H53" i="170"/>
  <c r="AZ52" i="170"/>
  <c r="AY52" i="170"/>
  <c r="AX52" i="170"/>
  <c r="AW52" i="170"/>
  <c r="AV52" i="170"/>
  <c r="H52" i="170"/>
  <c r="AZ51" i="170"/>
  <c r="AY51" i="170"/>
  <c r="AX51" i="170"/>
  <c r="AW51" i="170"/>
  <c r="AV51" i="170"/>
  <c r="H51" i="170"/>
  <c r="AZ50" i="170"/>
  <c r="AY50" i="170"/>
  <c r="AX50" i="170"/>
  <c r="AW50" i="170"/>
  <c r="AV50" i="170"/>
  <c r="H50" i="170"/>
  <c r="AZ49" i="170"/>
  <c r="AY49" i="170"/>
  <c r="AX49" i="170"/>
  <c r="AW49" i="170"/>
  <c r="AV49" i="170"/>
  <c r="H49" i="170"/>
  <c r="AZ48" i="170"/>
  <c r="AY48" i="170"/>
  <c r="AX48" i="170"/>
  <c r="AW48" i="170"/>
  <c r="AV48" i="170"/>
  <c r="H48" i="170"/>
  <c r="AZ47" i="170"/>
  <c r="AY47" i="170"/>
  <c r="AX47" i="170"/>
  <c r="AW47" i="170"/>
  <c r="AV47" i="170"/>
  <c r="H47" i="170"/>
  <c r="AZ46" i="170"/>
  <c r="AY46" i="170"/>
  <c r="AX46" i="170"/>
  <c r="AW46" i="170"/>
  <c r="AV46" i="170"/>
  <c r="H46" i="170"/>
  <c r="AZ45" i="170"/>
  <c r="AY45" i="170"/>
  <c r="AX45" i="170"/>
  <c r="AW45" i="170"/>
  <c r="AV45" i="170"/>
  <c r="H45" i="170"/>
  <c r="AZ44" i="170"/>
  <c r="AY44" i="170"/>
  <c r="AX44" i="170"/>
  <c r="AW44" i="170"/>
  <c r="AV44" i="170"/>
  <c r="H44" i="170"/>
  <c r="AZ43" i="170"/>
  <c r="AY43" i="170"/>
  <c r="AX43" i="170"/>
  <c r="AW43" i="170"/>
  <c r="AV43" i="170"/>
  <c r="H43" i="170"/>
  <c r="AZ42" i="170"/>
  <c r="AY42" i="170"/>
  <c r="AX42" i="170"/>
  <c r="AW42" i="170"/>
  <c r="AV42" i="170"/>
  <c r="H42" i="170"/>
  <c r="AZ41" i="170"/>
  <c r="AY41" i="170"/>
  <c r="AX41" i="170"/>
  <c r="AW41" i="170"/>
  <c r="AV41" i="170"/>
  <c r="H41" i="170"/>
  <c r="AZ40" i="170"/>
  <c r="AY40" i="170"/>
  <c r="AX40" i="170"/>
  <c r="AW40" i="170"/>
  <c r="AV40" i="170"/>
  <c r="H40" i="170"/>
  <c r="AZ39" i="170"/>
  <c r="AY39" i="170"/>
  <c r="AX39" i="170"/>
  <c r="AW39" i="170"/>
  <c r="AV39" i="170"/>
  <c r="H39" i="170"/>
  <c r="AZ38" i="170"/>
  <c r="AY38" i="170"/>
  <c r="AX38" i="170"/>
  <c r="AW38" i="170"/>
  <c r="AV38" i="170"/>
  <c r="AZ37" i="170"/>
  <c r="AY37" i="170"/>
  <c r="AX37" i="170"/>
  <c r="AW37" i="170"/>
  <c r="AV37" i="170"/>
  <c r="H37" i="170"/>
  <c r="AZ36" i="170"/>
  <c r="AY36" i="170"/>
  <c r="AX36" i="170"/>
  <c r="AW36" i="170"/>
  <c r="AV36" i="170"/>
  <c r="H36" i="170"/>
  <c r="AZ35" i="170"/>
  <c r="AY35" i="170"/>
  <c r="AX35" i="170"/>
  <c r="AW35" i="170"/>
  <c r="AV35" i="170"/>
  <c r="H35" i="170"/>
  <c r="AZ34" i="170"/>
  <c r="AY34" i="170"/>
  <c r="AX34" i="170"/>
  <c r="AW34" i="170"/>
  <c r="AV34" i="170"/>
  <c r="H34" i="170"/>
  <c r="AZ33" i="170"/>
  <c r="AY33" i="170"/>
  <c r="AX33" i="170"/>
  <c r="AW33" i="170"/>
  <c r="AV33" i="170"/>
  <c r="H33" i="170"/>
  <c r="AZ32" i="170"/>
  <c r="AY32" i="170"/>
  <c r="AX32" i="170"/>
  <c r="AW32" i="170"/>
  <c r="AV32" i="170"/>
  <c r="H32" i="170"/>
  <c r="AZ31" i="170"/>
  <c r="AY31" i="170"/>
  <c r="AX31" i="170"/>
  <c r="AW31" i="170"/>
  <c r="AV31" i="170"/>
  <c r="H31" i="170"/>
  <c r="AZ30" i="170"/>
  <c r="AY30" i="170"/>
  <c r="AX30" i="170"/>
  <c r="AW30" i="170"/>
  <c r="AV30" i="170"/>
  <c r="H30" i="170"/>
  <c r="AZ29" i="170"/>
  <c r="AY29" i="170"/>
  <c r="AX29" i="170"/>
  <c r="AW29" i="170"/>
  <c r="AV29" i="170"/>
  <c r="H29" i="170"/>
  <c r="AZ28" i="170"/>
  <c r="AY28" i="170"/>
  <c r="AX28" i="170"/>
  <c r="AW28" i="170"/>
  <c r="AV28" i="170"/>
  <c r="H28" i="170"/>
  <c r="AZ27" i="170"/>
  <c r="AY27" i="170"/>
  <c r="AX27" i="170"/>
  <c r="AW27" i="170"/>
  <c r="AV27" i="170"/>
  <c r="H27" i="170"/>
  <c r="AZ26" i="170"/>
  <c r="AY26" i="170"/>
  <c r="AX26" i="170"/>
  <c r="AW26" i="170"/>
  <c r="AV26" i="170"/>
  <c r="H26" i="170"/>
  <c r="AZ25" i="170"/>
  <c r="AY25" i="170"/>
  <c r="AX25" i="170"/>
  <c r="AW25" i="170"/>
  <c r="AV25" i="170"/>
  <c r="H25" i="170"/>
  <c r="AZ24" i="170"/>
  <c r="AY24" i="170"/>
  <c r="AX24" i="170"/>
  <c r="AW24" i="170"/>
  <c r="AV24" i="170"/>
  <c r="H24" i="170"/>
  <c r="AZ23" i="170"/>
  <c r="AY23" i="170"/>
  <c r="AX23" i="170"/>
  <c r="AW23" i="170"/>
  <c r="AV23" i="170"/>
  <c r="H23" i="170"/>
  <c r="AZ22" i="170"/>
  <c r="AY22" i="170"/>
  <c r="AX22" i="170"/>
  <c r="AW22" i="170"/>
  <c r="AV22" i="170"/>
  <c r="H22" i="170"/>
  <c r="AZ21" i="170"/>
  <c r="AY21" i="170"/>
  <c r="AX21" i="170"/>
  <c r="AW21" i="170"/>
  <c r="AV21" i="170"/>
  <c r="H21" i="170"/>
  <c r="AZ20" i="170"/>
  <c r="AY20" i="170"/>
  <c r="AX20" i="170"/>
  <c r="AW20" i="170"/>
  <c r="AV20" i="170"/>
  <c r="H20" i="170"/>
  <c r="AZ19" i="170"/>
  <c r="AY19" i="170"/>
  <c r="AX19" i="170"/>
  <c r="AW19" i="170"/>
  <c r="AV19" i="170"/>
  <c r="H19" i="170"/>
  <c r="AZ18" i="170"/>
  <c r="AY18" i="170"/>
  <c r="AX18" i="170"/>
  <c r="AW18" i="170"/>
  <c r="AV18" i="170"/>
  <c r="H18" i="170"/>
  <c r="AZ17" i="170"/>
  <c r="AY17" i="170"/>
  <c r="AX17" i="170"/>
  <c r="AW17" i="170"/>
  <c r="AV17" i="170"/>
  <c r="H17" i="170"/>
  <c r="AZ16" i="170"/>
  <c r="AY16" i="170"/>
  <c r="AX16" i="170"/>
  <c r="AW16" i="170"/>
  <c r="AV16" i="170"/>
  <c r="H16" i="170"/>
  <c r="AZ15" i="170"/>
  <c r="AY15" i="170"/>
  <c r="AX15" i="170"/>
  <c r="AW15" i="170"/>
  <c r="AV15" i="170"/>
  <c r="H15" i="170"/>
  <c r="AZ14" i="170"/>
  <c r="AY14" i="170"/>
  <c r="AX14" i="170"/>
  <c r="AW14" i="170"/>
  <c r="AV14" i="170"/>
  <c r="H14" i="170"/>
  <c r="AZ13" i="170"/>
  <c r="AY13" i="170"/>
  <c r="AX13" i="170"/>
  <c r="AW13" i="170"/>
  <c r="AV13" i="170"/>
  <c r="H13" i="170"/>
  <c r="AZ12" i="170"/>
  <c r="AY12" i="170"/>
  <c r="AX12" i="170"/>
  <c r="AW12" i="170"/>
  <c r="AV12" i="170"/>
  <c r="H12" i="170"/>
  <c r="AZ11" i="170"/>
  <c r="AY11" i="170"/>
  <c r="AX11" i="170"/>
  <c r="AW11" i="170"/>
  <c r="AV11" i="170"/>
  <c r="H11" i="170"/>
  <c r="AZ10" i="170"/>
  <c r="AY10" i="170"/>
  <c r="AX10" i="170"/>
  <c r="AW10" i="170"/>
  <c r="AV10" i="170"/>
  <c r="H10" i="170"/>
  <c r="AZ9" i="170"/>
  <c r="AY9" i="170"/>
  <c r="AX9" i="170"/>
  <c r="AW9" i="170"/>
  <c r="AV9" i="170"/>
  <c r="H9" i="170"/>
  <c r="AZ8" i="170"/>
  <c r="AY8" i="170"/>
  <c r="AX8" i="170"/>
  <c r="AW8" i="170"/>
  <c r="M8" i="170"/>
  <c r="M88" i="170" s="1"/>
  <c r="H8" i="170"/>
  <c r="C101" i="170" l="1"/>
  <c r="F101" i="170"/>
  <c r="H88" i="170"/>
  <c r="H95" i="170" s="1"/>
  <c r="G101" i="170"/>
  <c r="H114" i="170" s="1"/>
  <c r="AZ86" i="170"/>
  <c r="AZ88" i="170" s="1"/>
  <c r="AY88" i="170"/>
  <c r="P88" i="170"/>
  <c r="AW88" i="170"/>
  <c r="AX88" i="170"/>
  <c r="AV8" i="170"/>
  <c r="AV88" i="170" s="1"/>
  <c r="G123" i="169"/>
  <c r="F122" i="169"/>
  <c r="D122" i="169"/>
  <c r="C122" i="169"/>
  <c r="D121" i="169"/>
  <c r="C121" i="169"/>
  <c r="D120" i="169"/>
  <c r="C120" i="169"/>
  <c r="D119" i="169"/>
  <c r="C119" i="169"/>
  <c r="AY85" i="169"/>
  <c r="AY86" i="169"/>
  <c r="AY87" i="169"/>
  <c r="AY73" i="169"/>
  <c r="AY74" i="169"/>
  <c r="AY75" i="169"/>
  <c r="AY76" i="169"/>
  <c r="AY77" i="169"/>
  <c r="AY78" i="169"/>
  <c r="AY79" i="169"/>
  <c r="AY80" i="169"/>
  <c r="AY81" i="169"/>
  <c r="AY82" i="169"/>
  <c r="AY83" i="169"/>
  <c r="AY84" i="169"/>
  <c r="AY51" i="169"/>
  <c r="AY52" i="169"/>
  <c r="AY53" i="169"/>
  <c r="AY54" i="169"/>
  <c r="AY55" i="169"/>
  <c r="AY56" i="169"/>
  <c r="AY57" i="169"/>
  <c r="AY58" i="169"/>
  <c r="AY59" i="169"/>
  <c r="AY60" i="169"/>
  <c r="AY61" i="169"/>
  <c r="AY62" i="169"/>
  <c r="AY63" i="169"/>
  <c r="AY64" i="169"/>
  <c r="AY65" i="169"/>
  <c r="AY66" i="169"/>
  <c r="AY67" i="169"/>
  <c r="AY68" i="169"/>
  <c r="AY69" i="169"/>
  <c r="AY70" i="169"/>
  <c r="AY71" i="169"/>
  <c r="AY72" i="169"/>
  <c r="AY36" i="169"/>
  <c r="AY37" i="169"/>
  <c r="AY38" i="169"/>
  <c r="AY39" i="169"/>
  <c r="AY40" i="169"/>
  <c r="AY41" i="169"/>
  <c r="AY42" i="169"/>
  <c r="AY43" i="169"/>
  <c r="AY44" i="169"/>
  <c r="AY45" i="169"/>
  <c r="AY46" i="169"/>
  <c r="AY47" i="169"/>
  <c r="AY48" i="169"/>
  <c r="AY49" i="169"/>
  <c r="AY50" i="169"/>
  <c r="AY21" i="169"/>
  <c r="AY22" i="169"/>
  <c r="AY23" i="169"/>
  <c r="AY24" i="169"/>
  <c r="AY25" i="169"/>
  <c r="AY26" i="169"/>
  <c r="AY27" i="169"/>
  <c r="AY28" i="169"/>
  <c r="AY29" i="169"/>
  <c r="AY30" i="169"/>
  <c r="AY31" i="169"/>
  <c r="AY32" i="169"/>
  <c r="AY33" i="169"/>
  <c r="AY34" i="169"/>
  <c r="AY35" i="169"/>
  <c r="AY9" i="169"/>
  <c r="AY10" i="169"/>
  <c r="AY11" i="169"/>
  <c r="AY12" i="169"/>
  <c r="AY13" i="169"/>
  <c r="AY14" i="169"/>
  <c r="AY15" i="169"/>
  <c r="AY16" i="169"/>
  <c r="AY17" i="169"/>
  <c r="AY18" i="169"/>
  <c r="AY19" i="169"/>
  <c r="AY20" i="169"/>
  <c r="AX73" i="169"/>
  <c r="AX74" i="169"/>
  <c r="AX75" i="169"/>
  <c r="AX76" i="169"/>
  <c r="AX77" i="169"/>
  <c r="AX78" i="169"/>
  <c r="AX79" i="169"/>
  <c r="AX80" i="169"/>
  <c r="AX81" i="169"/>
  <c r="AX82" i="169"/>
  <c r="AX83" i="169"/>
  <c r="AX84" i="169"/>
  <c r="AX85" i="169"/>
  <c r="AX86" i="169"/>
  <c r="AX87" i="169"/>
  <c r="AX60" i="169"/>
  <c r="AX61" i="169"/>
  <c r="AX62" i="169"/>
  <c r="AX63" i="169"/>
  <c r="AX64" i="169"/>
  <c r="AX65" i="169"/>
  <c r="AX66" i="169"/>
  <c r="AX67" i="169"/>
  <c r="AX68" i="169"/>
  <c r="AX69" i="169"/>
  <c r="AX70" i="169"/>
  <c r="AX71" i="169"/>
  <c r="AX72" i="169"/>
  <c r="AX47" i="169"/>
  <c r="AX48" i="169"/>
  <c r="AX49" i="169"/>
  <c r="AX50" i="169"/>
  <c r="AX51" i="169"/>
  <c r="AX52" i="169"/>
  <c r="AX53" i="169"/>
  <c r="AX54" i="169"/>
  <c r="AX55" i="169"/>
  <c r="AX56" i="169"/>
  <c r="AX57" i="169"/>
  <c r="AX58" i="169"/>
  <c r="AX59" i="169"/>
  <c r="AX37" i="169"/>
  <c r="AX38" i="169"/>
  <c r="AX39" i="169"/>
  <c r="AX40" i="169"/>
  <c r="AX41" i="169"/>
  <c r="AX42" i="169"/>
  <c r="AX43" i="169"/>
  <c r="AX44" i="169"/>
  <c r="AX45" i="169"/>
  <c r="AX46" i="169"/>
  <c r="AX26" i="169"/>
  <c r="AX27" i="169"/>
  <c r="AX28" i="169"/>
  <c r="AX29" i="169"/>
  <c r="AX30" i="169"/>
  <c r="AX31" i="169"/>
  <c r="AX32" i="169"/>
  <c r="AX33" i="169"/>
  <c r="AX34" i="169"/>
  <c r="AX35" i="169"/>
  <c r="AX36" i="169"/>
  <c r="AX25" i="169"/>
  <c r="AX13" i="169"/>
  <c r="AX14" i="169"/>
  <c r="AX15" i="169"/>
  <c r="AX16" i="169"/>
  <c r="AX17" i="169"/>
  <c r="AX18" i="169"/>
  <c r="AX19" i="169"/>
  <c r="AX20" i="169"/>
  <c r="AX21" i="169"/>
  <c r="AX22" i="169"/>
  <c r="AX23" i="169"/>
  <c r="AX24" i="169"/>
  <c r="AX9" i="169"/>
  <c r="AX10" i="169"/>
  <c r="AX11" i="169"/>
  <c r="AX12" i="169"/>
  <c r="AW81" i="169"/>
  <c r="AW82" i="169"/>
  <c r="AW83" i="169"/>
  <c r="AW84" i="169"/>
  <c r="AW85" i="169"/>
  <c r="AW86" i="169"/>
  <c r="AW87" i="169"/>
  <c r="AW77" i="169"/>
  <c r="AW78" i="169"/>
  <c r="AW79" i="169"/>
  <c r="AW80" i="169"/>
  <c r="AW60" i="169"/>
  <c r="AW61" i="169"/>
  <c r="AW62" i="169"/>
  <c r="AW63" i="169"/>
  <c r="AW64" i="169"/>
  <c r="AW65" i="169"/>
  <c r="AW66" i="169"/>
  <c r="AW67" i="169"/>
  <c r="AW68" i="169"/>
  <c r="AW69" i="169"/>
  <c r="AW70" i="169"/>
  <c r="AW71" i="169"/>
  <c r="AW72" i="169"/>
  <c r="AW73" i="169"/>
  <c r="AW74" i="169"/>
  <c r="AW75" i="169"/>
  <c r="AW76" i="169"/>
  <c r="AW45" i="169"/>
  <c r="AW46" i="169"/>
  <c r="AW47" i="169"/>
  <c r="AW48" i="169"/>
  <c r="AW49" i="169"/>
  <c r="AW50" i="169"/>
  <c r="AW51" i="169"/>
  <c r="AW52" i="169"/>
  <c r="AW53" i="169"/>
  <c r="AW54" i="169"/>
  <c r="AW55" i="169"/>
  <c r="AW56" i="169"/>
  <c r="AW57" i="169"/>
  <c r="AW58" i="169"/>
  <c r="AW59" i="169"/>
  <c r="AW31" i="169"/>
  <c r="AW32" i="169"/>
  <c r="AW33" i="169"/>
  <c r="AW34" i="169"/>
  <c r="AW35" i="169"/>
  <c r="AW36" i="169"/>
  <c r="AW37" i="169"/>
  <c r="AW38" i="169"/>
  <c r="AW39" i="169"/>
  <c r="AW40" i="169"/>
  <c r="AW41" i="169"/>
  <c r="AW42" i="169"/>
  <c r="AW43" i="169"/>
  <c r="AW44" i="169"/>
  <c r="AW21" i="169"/>
  <c r="AW22" i="169"/>
  <c r="AW23" i="169"/>
  <c r="AW24" i="169"/>
  <c r="AW25" i="169"/>
  <c r="AW26" i="169"/>
  <c r="AW27" i="169"/>
  <c r="AW28" i="169"/>
  <c r="AW29" i="169"/>
  <c r="AW30" i="169"/>
  <c r="AW17" i="169"/>
  <c r="AW12" i="169"/>
  <c r="AW13" i="169"/>
  <c r="AW14" i="169"/>
  <c r="AW15" i="169"/>
  <c r="AW16" i="169"/>
  <c r="AW18" i="169"/>
  <c r="AW19" i="169"/>
  <c r="AW20" i="169"/>
  <c r="AV17" i="169"/>
  <c r="AV16" i="169"/>
  <c r="AV15" i="169"/>
  <c r="AV14" i="169"/>
  <c r="AV13" i="169"/>
  <c r="AV12" i="169"/>
  <c r="AV11" i="169"/>
  <c r="AW11" i="169"/>
  <c r="AW9" i="169"/>
  <c r="AW10" i="169"/>
  <c r="AV9" i="169"/>
  <c r="AV10" i="169"/>
  <c r="AV18" i="169"/>
  <c r="AV19" i="169"/>
  <c r="AV20" i="169"/>
  <c r="AV21" i="169"/>
  <c r="AV22" i="169"/>
  <c r="AV23" i="169"/>
  <c r="AV24" i="169"/>
  <c r="AV25" i="169"/>
  <c r="AV26" i="169"/>
  <c r="AV27" i="169"/>
  <c r="AV28" i="169"/>
  <c r="AV29" i="169"/>
  <c r="AV30" i="169"/>
  <c r="AV31" i="169"/>
  <c r="AV32" i="169"/>
  <c r="AV33" i="169"/>
  <c r="AV34" i="169"/>
  <c r="AV35" i="169"/>
  <c r="AV36" i="169"/>
  <c r="AV37" i="169"/>
  <c r="AV38" i="169"/>
  <c r="AV39" i="169"/>
  <c r="AV40" i="169"/>
  <c r="AV41" i="169"/>
  <c r="AV42" i="169"/>
  <c r="AV43" i="169"/>
  <c r="AV44" i="169"/>
  <c r="AV45" i="169"/>
  <c r="AV46" i="169"/>
  <c r="AV47" i="169"/>
  <c r="AV48" i="169"/>
  <c r="AV49" i="169"/>
  <c r="AV50" i="169"/>
  <c r="AV51" i="169"/>
  <c r="AV52" i="169"/>
  <c r="AV53" i="169"/>
  <c r="AV54" i="169"/>
  <c r="AV55" i="169"/>
  <c r="AV56" i="169"/>
  <c r="AV57" i="169"/>
  <c r="AV58" i="169"/>
  <c r="AV59" i="169"/>
  <c r="AV60" i="169"/>
  <c r="AV61" i="169"/>
  <c r="AV62" i="169"/>
  <c r="AV63" i="169"/>
  <c r="AV64" i="169"/>
  <c r="AV65" i="169"/>
  <c r="AV66" i="169"/>
  <c r="AV67" i="169"/>
  <c r="AV68" i="169"/>
  <c r="AV69" i="169"/>
  <c r="AV70" i="169"/>
  <c r="AV71" i="169"/>
  <c r="AV72" i="169"/>
  <c r="AV73" i="169"/>
  <c r="AV74" i="169"/>
  <c r="AV75" i="169"/>
  <c r="AV76" i="169"/>
  <c r="AV77" i="169"/>
  <c r="AV78" i="169"/>
  <c r="AV79" i="169"/>
  <c r="AV80" i="169"/>
  <c r="AV81" i="169"/>
  <c r="AV82" i="169"/>
  <c r="AV83" i="169"/>
  <c r="AV84" i="169"/>
  <c r="AV85" i="169"/>
  <c r="AV86" i="169"/>
  <c r="AV87" i="169"/>
  <c r="AU83" i="169"/>
  <c r="AU84" i="169"/>
  <c r="AU85" i="169"/>
  <c r="AU86" i="169"/>
  <c r="AU87" i="169"/>
  <c r="AU52" i="169"/>
  <c r="AU53" i="169"/>
  <c r="AU54" i="169"/>
  <c r="AU55" i="169"/>
  <c r="AU56" i="169"/>
  <c r="AU57" i="169"/>
  <c r="AU58" i="169"/>
  <c r="AU59" i="169"/>
  <c r="AU60" i="169"/>
  <c r="AU61" i="169"/>
  <c r="AU62" i="169"/>
  <c r="AU63" i="169"/>
  <c r="AU64" i="169"/>
  <c r="AU65" i="169"/>
  <c r="AU66" i="169"/>
  <c r="AU67" i="169"/>
  <c r="AU68" i="169"/>
  <c r="AU69" i="169"/>
  <c r="AU70" i="169"/>
  <c r="AU71" i="169"/>
  <c r="AU72" i="169"/>
  <c r="AU73" i="169"/>
  <c r="AU74" i="169"/>
  <c r="AU75" i="169"/>
  <c r="AU76" i="169"/>
  <c r="AU77" i="169"/>
  <c r="AU78" i="169"/>
  <c r="AU79" i="169"/>
  <c r="AU80" i="169"/>
  <c r="AU81" i="169"/>
  <c r="AU82" i="169"/>
  <c r="AU32" i="169"/>
  <c r="AU33" i="169"/>
  <c r="AU34" i="169"/>
  <c r="AU35" i="169"/>
  <c r="AU36" i="169"/>
  <c r="AU37" i="169"/>
  <c r="AU38" i="169"/>
  <c r="AU39" i="169"/>
  <c r="AU40" i="169"/>
  <c r="AU41" i="169"/>
  <c r="AU42" i="169"/>
  <c r="AU43" i="169"/>
  <c r="AU44" i="169"/>
  <c r="AU45" i="169"/>
  <c r="AU46" i="169"/>
  <c r="AU47" i="169"/>
  <c r="AU48" i="169"/>
  <c r="AU49" i="169"/>
  <c r="AU50" i="169"/>
  <c r="AU51" i="169"/>
  <c r="AU15" i="169"/>
  <c r="AU16" i="169"/>
  <c r="AU17" i="169"/>
  <c r="AU18" i="169"/>
  <c r="AU19" i="169"/>
  <c r="AU20" i="169"/>
  <c r="AU21" i="169"/>
  <c r="AU22" i="169"/>
  <c r="AU23" i="169"/>
  <c r="AU24" i="169"/>
  <c r="AU25" i="169"/>
  <c r="AU26" i="169"/>
  <c r="AU27" i="169"/>
  <c r="AU28" i="169"/>
  <c r="AU29" i="169"/>
  <c r="AU30" i="169"/>
  <c r="AU31" i="169"/>
  <c r="AU9" i="169"/>
  <c r="AU10" i="169"/>
  <c r="AU11" i="169"/>
  <c r="AU12" i="169"/>
  <c r="AU13" i="169"/>
  <c r="AU14" i="169"/>
  <c r="AY8" i="169"/>
  <c r="AX8" i="169"/>
  <c r="AW8" i="169"/>
  <c r="AV8" i="169"/>
  <c r="F115" i="166"/>
  <c r="F116" i="169"/>
  <c r="AX88" i="169" l="1"/>
  <c r="AU88" i="169"/>
  <c r="AV88" i="169"/>
  <c r="AY88" i="169"/>
  <c r="AW88" i="169"/>
  <c r="C88" i="169"/>
  <c r="D88" i="169"/>
  <c r="F88" i="169"/>
  <c r="D116" i="169" l="1"/>
  <c r="C116" i="169"/>
  <c r="G116" i="169"/>
  <c r="G115" i="166" l="1"/>
  <c r="D115" i="166"/>
  <c r="C115" i="166"/>
  <c r="F114" i="169" l="1"/>
  <c r="D114" i="169"/>
  <c r="C114" i="169"/>
  <c r="G114" i="169" s="1"/>
  <c r="G110" i="169" l="1"/>
  <c r="F111" i="169"/>
  <c r="D111" i="169"/>
  <c r="C111" i="169"/>
  <c r="G109" i="169"/>
  <c r="G111" i="169" l="1"/>
  <c r="F104" i="169"/>
  <c r="D104" i="169"/>
  <c r="C104" i="169"/>
  <c r="H61" i="169"/>
  <c r="F105" i="169"/>
  <c r="D105" i="169"/>
  <c r="C105" i="169"/>
  <c r="G105" i="169" l="1"/>
  <c r="C106" i="169"/>
  <c r="F106" i="169"/>
  <c r="D106" i="169"/>
  <c r="H85" i="169"/>
  <c r="H34" i="169"/>
  <c r="H58" i="169"/>
  <c r="G104" i="169" l="1"/>
  <c r="G106" i="169"/>
  <c r="F100" i="169"/>
  <c r="C100" i="169"/>
  <c r="F99" i="169"/>
  <c r="D99" i="169"/>
  <c r="D101" i="169" s="1"/>
  <c r="C99" i="169"/>
  <c r="AT88" i="169"/>
  <c r="AS88" i="169"/>
  <c r="AR88" i="169"/>
  <c r="AJ88" i="169"/>
  <c r="AI88" i="169"/>
  <c r="AH88" i="169"/>
  <c r="AE88" i="169"/>
  <c r="AD88" i="169"/>
  <c r="AC88" i="169"/>
  <c r="Z88" i="169"/>
  <c r="Y88" i="169"/>
  <c r="X88" i="169"/>
  <c r="U88" i="169"/>
  <c r="T88" i="169"/>
  <c r="S88" i="169"/>
  <c r="R88" i="169"/>
  <c r="Q88" i="169"/>
  <c r="N88" i="169"/>
  <c r="M88" i="169"/>
  <c r="H87" i="169"/>
  <c r="G87" i="169"/>
  <c r="P86" i="169"/>
  <c r="O86" i="169"/>
  <c r="O88" i="169" s="1"/>
  <c r="H86" i="169"/>
  <c r="H84" i="169"/>
  <c r="H83" i="169"/>
  <c r="H82" i="169"/>
  <c r="H81" i="169"/>
  <c r="H80" i="169"/>
  <c r="H79" i="169"/>
  <c r="H78" i="169"/>
  <c r="H77" i="169"/>
  <c r="H76" i="169"/>
  <c r="H75" i="169"/>
  <c r="H74" i="169"/>
  <c r="H73" i="169"/>
  <c r="H72" i="169"/>
  <c r="H71" i="169"/>
  <c r="H70" i="169"/>
  <c r="H69" i="169"/>
  <c r="H68" i="169"/>
  <c r="H67" i="169"/>
  <c r="H66" i="169"/>
  <c r="H65" i="169"/>
  <c r="H64" i="169"/>
  <c r="H63" i="169"/>
  <c r="H62" i="169"/>
  <c r="H60" i="169"/>
  <c r="H59" i="169"/>
  <c r="H57" i="169"/>
  <c r="H56" i="169"/>
  <c r="H55" i="169"/>
  <c r="H54" i="169"/>
  <c r="H53" i="169"/>
  <c r="H52" i="169"/>
  <c r="H51" i="169"/>
  <c r="H50" i="169"/>
  <c r="H49" i="169"/>
  <c r="H48" i="169"/>
  <c r="H47" i="169"/>
  <c r="H46" i="169"/>
  <c r="H45" i="169"/>
  <c r="H44" i="169"/>
  <c r="H43" i="169"/>
  <c r="H42" i="169"/>
  <c r="H41" i="169"/>
  <c r="H40" i="169"/>
  <c r="H39" i="169"/>
  <c r="H38" i="169"/>
  <c r="H37" i="169"/>
  <c r="H36" i="169"/>
  <c r="H35" i="169"/>
  <c r="H33" i="169"/>
  <c r="H32" i="169"/>
  <c r="H31" i="169"/>
  <c r="H30" i="169"/>
  <c r="H29" i="169"/>
  <c r="H28" i="169"/>
  <c r="H27" i="169"/>
  <c r="H26" i="169"/>
  <c r="H25" i="169"/>
  <c r="H24" i="169"/>
  <c r="H23" i="169"/>
  <c r="H22" i="169"/>
  <c r="H21" i="169"/>
  <c r="H20" i="169"/>
  <c r="H19" i="169"/>
  <c r="H18" i="169"/>
  <c r="H17" i="169"/>
  <c r="H16" i="169"/>
  <c r="H15" i="169"/>
  <c r="H14" i="169"/>
  <c r="H13" i="169"/>
  <c r="H12" i="169"/>
  <c r="H11" i="169"/>
  <c r="H10" i="169"/>
  <c r="H9" i="169"/>
  <c r="L8" i="169"/>
  <c r="H8" i="169"/>
  <c r="L88" i="169" l="1"/>
  <c r="AU8" i="169"/>
  <c r="H88" i="169"/>
  <c r="C101" i="169"/>
  <c r="G99" i="169"/>
  <c r="G100" i="169"/>
  <c r="F101" i="169"/>
  <c r="P88" i="169"/>
  <c r="D109" i="166"/>
  <c r="C111" i="166"/>
  <c r="G111" i="166" s="1"/>
  <c r="C110" i="166"/>
  <c r="C109" i="166"/>
  <c r="F110" i="166"/>
  <c r="F109" i="166"/>
  <c r="F112" i="166" s="1"/>
  <c r="D111" i="166"/>
  <c r="D110" i="166"/>
  <c r="G101" i="169" l="1"/>
  <c r="G110" i="166"/>
  <c r="D112" i="166"/>
  <c r="C112" i="166"/>
  <c r="G109" i="166"/>
  <c r="F21" i="167"/>
  <c r="D22" i="167"/>
  <c r="C21" i="167"/>
  <c r="F19" i="167"/>
  <c r="F23" i="167" s="1"/>
  <c r="D20" i="167"/>
  <c r="C19" i="167"/>
  <c r="F17" i="167"/>
  <c r="D18" i="167"/>
  <c r="D23" i="167" s="1"/>
  <c r="C17" i="167"/>
  <c r="C23" i="167" s="1"/>
  <c r="AT14" i="167"/>
  <c r="AS14" i="167"/>
  <c r="AR14" i="167"/>
  <c r="AJ14" i="167"/>
  <c r="AI14" i="167"/>
  <c r="AH14" i="167"/>
  <c r="AE14" i="167"/>
  <c r="AD14" i="167"/>
  <c r="AC14" i="167"/>
  <c r="Z14" i="167"/>
  <c r="Y14" i="167"/>
  <c r="X14" i="167"/>
  <c r="U14" i="167"/>
  <c r="T14" i="167"/>
  <c r="S14" i="167"/>
  <c r="R14" i="167"/>
  <c r="Q14" i="167"/>
  <c r="N14" i="167"/>
  <c r="M14" i="167"/>
  <c r="L14" i="167"/>
  <c r="F14" i="167"/>
  <c r="D14" i="167"/>
  <c r="C14" i="167"/>
  <c r="AY13" i="167"/>
  <c r="AX13" i="167"/>
  <c r="AW13" i="167"/>
  <c r="AV13" i="167"/>
  <c r="AU13" i="167"/>
  <c r="H13" i="167"/>
  <c r="G13" i="167"/>
  <c r="AW12" i="167"/>
  <c r="AV12" i="167"/>
  <c r="AU12" i="167"/>
  <c r="P12" i="167"/>
  <c r="P14" i="167" s="1"/>
  <c r="O12" i="167"/>
  <c r="O14" i="167" s="1"/>
  <c r="H12" i="167"/>
  <c r="AY11" i="167"/>
  <c r="AX11" i="167"/>
  <c r="AW11" i="167"/>
  <c r="AV11" i="167"/>
  <c r="AU11" i="167"/>
  <c r="H11" i="167"/>
  <c r="AY10" i="167"/>
  <c r="AX10" i="167"/>
  <c r="AW10" i="167"/>
  <c r="AV10" i="167"/>
  <c r="AU10" i="167"/>
  <c r="H10" i="167"/>
  <c r="AY9" i="167"/>
  <c r="AX9" i="167"/>
  <c r="AW9" i="167"/>
  <c r="AV9" i="167"/>
  <c r="AU9" i="167"/>
  <c r="H9" i="167"/>
  <c r="AY8" i="167"/>
  <c r="AX8" i="167"/>
  <c r="AW8" i="167"/>
  <c r="AV8" i="167"/>
  <c r="AU8" i="167"/>
  <c r="H8" i="167"/>
  <c r="G112" i="166" l="1"/>
  <c r="H23" i="167"/>
  <c r="AW14" i="167"/>
  <c r="AZ10" i="167"/>
  <c r="H14" i="167"/>
  <c r="S16" i="167" s="1"/>
  <c r="G14" i="167"/>
  <c r="AZ13" i="167"/>
  <c r="AU14" i="167"/>
  <c r="AV14" i="167"/>
  <c r="AZ11" i="167"/>
  <c r="S15" i="167"/>
  <c r="AX12" i="167"/>
  <c r="AX14" i="167" s="1"/>
  <c r="AZ9" i="167"/>
  <c r="AY12" i="167"/>
  <c r="AY14" i="167" s="1"/>
  <c r="AZ8" i="167"/>
  <c r="C101" i="166"/>
  <c r="F107" i="166"/>
  <c r="C105" i="166"/>
  <c r="C102" i="166"/>
  <c r="D107" i="166"/>
  <c r="C107" i="166"/>
  <c r="G107" i="166" l="1"/>
  <c r="S17" i="167"/>
  <c r="AZ12" i="167"/>
  <c r="AZ14" i="167" s="1"/>
  <c r="E108" i="165"/>
  <c r="C108" i="165"/>
  <c r="B108" i="165"/>
  <c r="F105" i="166" l="1"/>
  <c r="D105" i="166"/>
  <c r="G105" i="166" l="1"/>
  <c r="F101" i="166"/>
  <c r="F102" i="166"/>
  <c r="D102" i="166"/>
  <c r="D101" i="166"/>
  <c r="C103" i="166"/>
  <c r="H68" i="166"/>
  <c r="AT88" i="166"/>
  <c r="AS88" i="166"/>
  <c r="AR88" i="166"/>
  <c r="AJ88" i="166"/>
  <c r="AI88" i="166"/>
  <c r="AH88" i="166"/>
  <c r="AE88" i="166"/>
  <c r="AD88" i="166"/>
  <c r="AC88" i="166"/>
  <c r="Z88" i="166"/>
  <c r="Y88" i="166"/>
  <c r="X88" i="166"/>
  <c r="U88" i="166"/>
  <c r="T88" i="166"/>
  <c r="S88" i="166"/>
  <c r="R88" i="166"/>
  <c r="Q88" i="166"/>
  <c r="N88" i="166"/>
  <c r="M88" i="166"/>
  <c r="F88" i="166"/>
  <c r="D88" i="166"/>
  <c r="C88" i="166"/>
  <c r="AY87" i="166"/>
  <c r="AX87" i="166"/>
  <c r="AW87" i="166"/>
  <c r="AV87" i="166"/>
  <c r="AU87" i="166"/>
  <c r="H87" i="166"/>
  <c r="G87" i="166"/>
  <c r="AW86" i="166"/>
  <c r="AV86" i="166"/>
  <c r="AU86" i="166"/>
  <c r="P86" i="166"/>
  <c r="P88" i="166" s="1"/>
  <c r="O86" i="166"/>
  <c r="AX86" i="166" s="1"/>
  <c r="H86" i="166"/>
  <c r="AY85" i="166"/>
  <c r="AX85" i="166"/>
  <c r="AW85" i="166"/>
  <c r="AV85" i="166"/>
  <c r="AU85" i="166"/>
  <c r="H85" i="166"/>
  <c r="G85" i="166"/>
  <c r="AY84" i="166"/>
  <c r="AX84" i="166"/>
  <c r="AW84" i="166"/>
  <c r="AV84" i="166"/>
  <c r="AU84" i="166"/>
  <c r="H84" i="166"/>
  <c r="AY83" i="166"/>
  <c r="AX83" i="166"/>
  <c r="AW83" i="166"/>
  <c r="AV83" i="166"/>
  <c r="AU83" i="166"/>
  <c r="H83" i="166"/>
  <c r="AY82" i="166"/>
  <c r="AX82" i="166"/>
  <c r="AW82" i="166"/>
  <c r="AV82" i="166"/>
  <c r="AU82" i="166"/>
  <c r="H82" i="166"/>
  <c r="AY81" i="166"/>
  <c r="AX81" i="166"/>
  <c r="AW81" i="166"/>
  <c r="AV81" i="166"/>
  <c r="AU81" i="166"/>
  <c r="H81" i="166"/>
  <c r="AY80" i="166"/>
  <c r="AX80" i="166"/>
  <c r="AW80" i="166"/>
  <c r="AV80" i="166"/>
  <c r="AU80" i="166"/>
  <c r="H80" i="166"/>
  <c r="G80" i="166"/>
  <c r="AY79" i="166"/>
  <c r="AX79" i="166"/>
  <c r="AW79" i="166"/>
  <c r="AV79" i="166"/>
  <c r="AU79" i="166"/>
  <c r="H79" i="166"/>
  <c r="AY78" i="166"/>
  <c r="AX78" i="166"/>
  <c r="AW78" i="166"/>
  <c r="AV78" i="166"/>
  <c r="AU78" i="166"/>
  <c r="H78" i="166"/>
  <c r="AY77" i="166"/>
  <c r="AX77" i="166"/>
  <c r="AW77" i="166"/>
  <c r="AV77" i="166"/>
  <c r="AU77" i="166"/>
  <c r="H77" i="166"/>
  <c r="AY76" i="166"/>
  <c r="AX76" i="166"/>
  <c r="AW76" i="166"/>
  <c r="AV76" i="166"/>
  <c r="AU76" i="166"/>
  <c r="H76" i="166"/>
  <c r="AY75" i="166"/>
  <c r="AX75" i="166"/>
  <c r="AW75" i="166"/>
  <c r="AV75" i="166"/>
  <c r="AU75" i="166"/>
  <c r="H75" i="166"/>
  <c r="AY74" i="166"/>
  <c r="AX74" i="166"/>
  <c r="AW74" i="166"/>
  <c r="AV74" i="166"/>
  <c r="AU74" i="166"/>
  <c r="H74" i="166"/>
  <c r="AY73" i="166"/>
  <c r="AX73" i="166"/>
  <c r="AW73" i="166"/>
  <c r="AV73" i="166"/>
  <c r="AU73" i="166"/>
  <c r="H73" i="166"/>
  <c r="AY72" i="166"/>
  <c r="AX72" i="166"/>
  <c r="AW72" i="166"/>
  <c r="AV72" i="166"/>
  <c r="AU72" i="166"/>
  <c r="H72" i="166"/>
  <c r="AY71" i="166"/>
  <c r="AX71" i="166"/>
  <c r="AW71" i="166"/>
  <c r="AV71" i="166"/>
  <c r="AU71" i="166"/>
  <c r="H71" i="166"/>
  <c r="AY70" i="166"/>
  <c r="AX70" i="166"/>
  <c r="AW70" i="166"/>
  <c r="AV70" i="166"/>
  <c r="AU70" i="166"/>
  <c r="H70" i="166"/>
  <c r="AY69" i="166"/>
  <c r="AX69" i="166"/>
  <c r="AW69" i="166"/>
  <c r="AV69" i="166"/>
  <c r="AU69" i="166"/>
  <c r="H69" i="166"/>
  <c r="AY68" i="166"/>
  <c r="AX68" i="166"/>
  <c r="AW68" i="166"/>
  <c r="AV68" i="166"/>
  <c r="AU68" i="166"/>
  <c r="AY67" i="166"/>
  <c r="AX67" i="166"/>
  <c r="AW67" i="166"/>
  <c r="AV67" i="166"/>
  <c r="AU67" i="166"/>
  <c r="H67" i="166"/>
  <c r="AY66" i="166"/>
  <c r="AX66" i="166"/>
  <c r="AW66" i="166"/>
  <c r="AV66" i="166"/>
  <c r="AU66" i="166"/>
  <c r="H66" i="166"/>
  <c r="AY65" i="166"/>
  <c r="AX65" i="166"/>
  <c r="AW65" i="166"/>
  <c r="AV65" i="166"/>
  <c r="AU65" i="166"/>
  <c r="H65" i="166"/>
  <c r="AY64" i="166"/>
  <c r="AX64" i="166"/>
  <c r="AW64" i="166"/>
  <c r="AV64" i="166"/>
  <c r="AU64" i="166"/>
  <c r="H64" i="166"/>
  <c r="AY63" i="166"/>
  <c r="AX63" i="166"/>
  <c r="AW63" i="166"/>
  <c r="AV63" i="166"/>
  <c r="AU63" i="166"/>
  <c r="H63" i="166"/>
  <c r="AY62" i="166"/>
  <c r="AX62" i="166"/>
  <c r="AW62" i="166"/>
  <c r="AV62" i="166"/>
  <c r="AU62" i="166"/>
  <c r="H62" i="166"/>
  <c r="AY61" i="166"/>
  <c r="AX61" i="166"/>
  <c r="AW61" i="166"/>
  <c r="AV61" i="166"/>
  <c r="AU61" i="166"/>
  <c r="H61" i="166"/>
  <c r="AY60" i="166"/>
  <c r="AX60" i="166"/>
  <c r="AW60" i="166"/>
  <c r="AV60" i="166"/>
  <c r="AU60" i="166"/>
  <c r="H60" i="166"/>
  <c r="AY59" i="166"/>
  <c r="AX59" i="166"/>
  <c r="AW59" i="166"/>
  <c r="AV59" i="166"/>
  <c r="AU59" i="166"/>
  <c r="H59" i="166"/>
  <c r="AY58" i="166"/>
  <c r="AX58" i="166"/>
  <c r="AW58" i="166"/>
  <c r="AV58" i="166"/>
  <c r="AU58" i="166"/>
  <c r="H58" i="166"/>
  <c r="AY57" i="166"/>
  <c r="AX57" i="166"/>
  <c r="AW57" i="166"/>
  <c r="AV57" i="166"/>
  <c r="AU57" i="166"/>
  <c r="H57" i="166"/>
  <c r="AY56" i="166"/>
  <c r="AX56" i="166"/>
  <c r="AW56" i="166"/>
  <c r="AV56" i="166"/>
  <c r="AU56" i="166"/>
  <c r="H56" i="166"/>
  <c r="AY55" i="166"/>
  <c r="AX55" i="166"/>
  <c r="AW55" i="166"/>
  <c r="AV55" i="166"/>
  <c r="AU55" i="166"/>
  <c r="H55" i="166"/>
  <c r="AY54" i="166"/>
  <c r="AX54" i="166"/>
  <c r="AW54" i="166"/>
  <c r="AV54" i="166"/>
  <c r="AU54" i="166"/>
  <c r="H54" i="166"/>
  <c r="AY53" i="166"/>
  <c r="AX53" i="166"/>
  <c r="AW53" i="166"/>
  <c r="AV53" i="166"/>
  <c r="AU53" i="166"/>
  <c r="H53" i="166"/>
  <c r="AY52" i="166"/>
  <c r="AX52" i="166"/>
  <c r="AW52" i="166"/>
  <c r="AV52" i="166"/>
  <c r="AU52" i="166"/>
  <c r="H52" i="166"/>
  <c r="AY51" i="166"/>
  <c r="AX51" i="166"/>
  <c r="AW51" i="166"/>
  <c r="AV51" i="166"/>
  <c r="AU51" i="166"/>
  <c r="H51" i="166"/>
  <c r="AY50" i="166"/>
  <c r="AX50" i="166"/>
  <c r="AW50" i="166"/>
  <c r="AV50" i="166"/>
  <c r="AU50" i="166"/>
  <c r="H50" i="166"/>
  <c r="AY49" i="166"/>
  <c r="AX49" i="166"/>
  <c r="AW49" i="166"/>
  <c r="AV49" i="166"/>
  <c r="AU49" i="166"/>
  <c r="H49" i="166"/>
  <c r="AY48" i="166"/>
  <c r="AX48" i="166"/>
  <c r="AW48" i="166"/>
  <c r="AV48" i="166"/>
  <c r="AU48" i="166"/>
  <c r="H48" i="166"/>
  <c r="AY47" i="166"/>
  <c r="AX47" i="166"/>
  <c r="AW47" i="166"/>
  <c r="AV47" i="166"/>
  <c r="AU47" i="166"/>
  <c r="H47" i="166"/>
  <c r="AY46" i="166"/>
  <c r="AX46" i="166"/>
  <c r="AW46" i="166"/>
  <c r="AV46" i="166"/>
  <c r="AU46" i="166"/>
  <c r="H46" i="166"/>
  <c r="AY45" i="166"/>
  <c r="AX45" i="166"/>
  <c r="AW45" i="166"/>
  <c r="AV45" i="166"/>
  <c r="AU45" i="166"/>
  <c r="H45" i="166"/>
  <c r="AY44" i="166"/>
  <c r="AX44" i="166"/>
  <c r="AW44" i="166"/>
  <c r="AV44" i="166"/>
  <c r="AU44" i="166"/>
  <c r="H44" i="166"/>
  <c r="AY43" i="166"/>
  <c r="AX43" i="166"/>
  <c r="AW43" i="166"/>
  <c r="AV43" i="166"/>
  <c r="AU43" i="166"/>
  <c r="H43" i="166"/>
  <c r="AY42" i="166"/>
  <c r="AX42" i="166"/>
  <c r="AW42" i="166"/>
  <c r="AV42" i="166"/>
  <c r="AU42" i="166"/>
  <c r="H42" i="166"/>
  <c r="AY41" i="166"/>
  <c r="AX41" i="166"/>
  <c r="AW41" i="166"/>
  <c r="AV41" i="166"/>
  <c r="AU41" i="166"/>
  <c r="H41" i="166"/>
  <c r="AY40" i="166"/>
  <c r="AX40" i="166"/>
  <c r="AW40" i="166"/>
  <c r="AV40" i="166"/>
  <c r="AU40" i="166"/>
  <c r="H40" i="166"/>
  <c r="AY39" i="166"/>
  <c r="AX39" i="166"/>
  <c r="AW39" i="166"/>
  <c r="AV39" i="166"/>
  <c r="AU39" i="166"/>
  <c r="H39" i="166"/>
  <c r="AY38" i="166"/>
  <c r="AX38" i="166"/>
  <c r="AW38" i="166"/>
  <c r="AV38" i="166"/>
  <c r="AU38" i="166"/>
  <c r="H38" i="166"/>
  <c r="AY37" i="166"/>
  <c r="AX37" i="166"/>
  <c r="AW37" i="166"/>
  <c r="AV37" i="166"/>
  <c r="AU37" i="166"/>
  <c r="H37" i="166"/>
  <c r="AY36" i="166"/>
  <c r="AX36" i="166"/>
  <c r="AW36" i="166"/>
  <c r="AV36" i="166"/>
  <c r="AU36" i="166"/>
  <c r="H36" i="166"/>
  <c r="AY35" i="166"/>
  <c r="AX35" i="166"/>
  <c r="AW35" i="166"/>
  <c r="AV35" i="166"/>
  <c r="AU35" i="166"/>
  <c r="H35" i="166"/>
  <c r="AY34" i="166"/>
  <c r="AX34" i="166"/>
  <c r="AW34" i="166"/>
  <c r="AV34" i="166"/>
  <c r="AU34" i="166"/>
  <c r="H34" i="166"/>
  <c r="AY33" i="166"/>
  <c r="AX33" i="166"/>
  <c r="AW33" i="166"/>
  <c r="AV33" i="166"/>
  <c r="AU33" i="166"/>
  <c r="H33" i="166"/>
  <c r="AY32" i="166"/>
  <c r="AX32" i="166"/>
  <c r="AW32" i="166"/>
  <c r="AV32" i="166"/>
  <c r="AU32" i="166"/>
  <c r="H32" i="166"/>
  <c r="AY31" i="166"/>
  <c r="AX31" i="166"/>
  <c r="AW31" i="166"/>
  <c r="AV31" i="166"/>
  <c r="AU31" i="166"/>
  <c r="H31" i="166"/>
  <c r="AY30" i="166"/>
  <c r="AX30" i="166"/>
  <c r="AW30" i="166"/>
  <c r="AV30" i="166"/>
  <c r="AU30" i="166"/>
  <c r="H30" i="166"/>
  <c r="AY29" i="166"/>
  <c r="AX29" i="166"/>
  <c r="AW29" i="166"/>
  <c r="AV29" i="166"/>
  <c r="AU29" i="166"/>
  <c r="H29" i="166"/>
  <c r="AY28" i="166"/>
  <c r="AX28" i="166"/>
  <c r="AW28" i="166"/>
  <c r="AV28" i="166"/>
  <c r="AU28" i="166"/>
  <c r="H28" i="166"/>
  <c r="AY27" i="166"/>
  <c r="AX27" i="166"/>
  <c r="AW27" i="166"/>
  <c r="AV27" i="166"/>
  <c r="AU27" i="166"/>
  <c r="H27" i="166"/>
  <c r="AY26" i="166"/>
  <c r="AX26" i="166"/>
  <c r="AW26" i="166"/>
  <c r="AV26" i="166"/>
  <c r="AU26" i="166"/>
  <c r="H26" i="166"/>
  <c r="AY25" i="166"/>
  <c r="AX25" i="166"/>
  <c r="AW25" i="166"/>
  <c r="AV25" i="166"/>
  <c r="AU25" i="166"/>
  <c r="H25" i="166"/>
  <c r="AY24" i="166"/>
  <c r="AX24" i="166"/>
  <c r="AW24" i="166"/>
  <c r="AV24" i="166"/>
  <c r="AU24" i="166"/>
  <c r="H24" i="166"/>
  <c r="AY23" i="166"/>
  <c r="AX23" i="166"/>
  <c r="AW23" i="166"/>
  <c r="AV23" i="166"/>
  <c r="AU23" i="166"/>
  <c r="H23" i="166"/>
  <c r="AY22" i="166"/>
  <c r="AX22" i="166"/>
  <c r="AW22" i="166"/>
  <c r="AV22" i="166"/>
  <c r="AU22" i="166"/>
  <c r="H22" i="166"/>
  <c r="AY21" i="166"/>
  <c r="AX21" i="166"/>
  <c r="AW21" i="166"/>
  <c r="AV21" i="166"/>
  <c r="AU21" i="166"/>
  <c r="H21" i="166"/>
  <c r="AY20" i="166"/>
  <c r="AX20" i="166"/>
  <c r="AW20" i="166"/>
  <c r="AV20" i="166"/>
  <c r="AU20" i="166"/>
  <c r="H20" i="166"/>
  <c r="AY19" i="166"/>
  <c r="AX19" i="166"/>
  <c r="AW19" i="166"/>
  <c r="AV19" i="166"/>
  <c r="AU19" i="166"/>
  <c r="H19" i="166"/>
  <c r="AY18" i="166"/>
  <c r="AX18" i="166"/>
  <c r="AW18" i="166"/>
  <c r="AV18" i="166"/>
  <c r="AU18" i="166"/>
  <c r="H18" i="166"/>
  <c r="AY17" i="166"/>
  <c r="AX17" i="166"/>
  <c r="AW17" i="166"/>
  <c r="AV17" i="166"/>
  <c r="AU17" i="166"/>
  <c r="H17" i="166"/>
  <c r="AY16" i="166"/>
  <c r="AX16" i="166"/>
  <c r="AW16" i="166"/>
  <c r="AV16" i="166"/>
  <c r="AU16" i="166"/>
  <c r="H16" i="166"/>
  <c r="AY15" i="166"/>
  <c r="AX15" i="166"/>
  <c r="AW15" i="166"/>
  <c r="AV15" i="166"/>
  <c r="AU15" i="166"/>
  <c r="H15" i="166"/>
  <c r="AY14" i="166"/>
  <c r="AX14" i="166"/>
  <c r="AW14" i="166"/>
  <c r="AV14" i="166"/>
  <c r="AU14" i="166"/>
  <c r="H14" i="166"/>
  <c r="AY13" i="166"/>
  <c r="AX13" i="166"/>
  <c r="AW13" i="166"/>
  <c r="AV13" i="166"/>
  <c r="AU13" i="166"/>
  <c r="H13" i="166"/>
  <c r="AY12" i="166"/>
  <c r="AX12" i="166"/>
  <c r="AW12" i="166"/>
  <c r="AV12" i="166"/>
  <c r="AU12" i="166"/>
  <c r="H12" i="166"/>
  <c r="AY11" i="166"/>
  <c r="AX11" i="166"/>
  <c r="AW11" i="166"/>
  <c r="AV11" i="166"/>
  <c r="AU11" i="166"/>
  <c r="H11" i="166"/>
  <c r="AY10" i="166"/>
  <c r="AX10" i="166"/>
  <c r="AW10" i="166"/>
  <c r="AV10" i="166"/>
  <c r="AU10" i="166"/>
  <c r="H10" i="166"/>
  <c r="AY9" i="166"/>
  <c r="AX9" i="166"/>
  <c r="AW9" i="166"/>
  <c r="AV9" i="166"/>
  <c r="AU9" i="166"/>
  <c r="H9" i="166"/>
  <c r="AY8" i="166"/>
  <c r="AX8" i="166"/>
  <c r="AW8" i="166"/>
  <c r="AV8" i="166"/>
  <c r="L8" i="166"/>
  <c r="AU8" i="166" s="1"/>
  <c r="H8" i="166"/>
  <c r="F108" i="165"/>
  <c r="B111" i="165"/>
  <c r="E109" i="165"/>
  <c r="E111" i="165" s="1"/>
  <c r="C110" i="165"/>
  <c r="C109" i="165"/>
  <c r="F109" i="165" s="1"/>
  <c r="B110" i="165"/>
  <c r="F110" i="165" s="1"/>
  <c r="B109" i="165"/>
  <c r="F111" i="165" l="1"/>
  <c r="C111" i="165"/>
  <c r="AZ65" i="166"/>
  <c r="D103" i="166"/>
  <c r="AZ27" i="166"/>
  <c r="AZ51" i="166"/>
  <c r="AZ59" i="166"/>
  <c r="AZ83" i="166"/>
  <c r="AZ19" i="166"/>
  <c r="AZ56" i="166"/>
  <c r="G102" i="166"/>
  <c r="AZ70" i="166"/>
  <c r="AZ74" i="166"/>
  <c r="AZ78" i="166"/>
  <c r="F103" i="166"/>
  <c r="AZ24" i="166"/>
  <c r="AZ10" i="166"/>
  <c r="AZ14" i="166"/>
  <c r="AZ38" i="166"/>
  <c r="AZ42" i="166"/>
  <c r="AZ46" i="166"/>
  <c r="G101" i="166"/>
  <c r="AZ82" i="166"/>
  <c r="AZ17" i="166"/>
  <c r="AB89" i="166"/>
  <c r="AZ34" i="166"/>
  <c r="AZ49" i="166"/>
  <c r="AZ9" i="166"/>
  <c r="AZ12" i="166"/>
  <c r="AZ36" i="166"/>
  <c r="AZ41" i="166"/>
  <c r="AZ44" i="166"/>
  <c r="AZ68" i="166"/>
  <c r="AZ73" i="166"/>
  <c r="AZ76" i="166"/>
  <c r="AZ15" i="166"/>
  <c r="AZ66" i="166"/>
  <c r="G88" i="166"/>
  <c r="AZ79" i="166"/>
  <c r="AZ21" i="166"/>
  <c r="AZ25" i="166"/>
  <c r="AZ29" i="166"/>
  <c r="AZ33" i="166"/>
  <c r="AZ53" i="166"/>
  <c r="AZ57" i="166"/>
  <c r="AZ61" i="166"/>
  <c r="AZ47" i="166"/>
  <c r="AW88" i="166"/>
  <c r="AZ55" i="166"/>
  <c r="AZ64" i="166"/>
  <c r="AZ20" i="166"/>
  <c r="AZ37" i="166"/>
  <c r="AZ50" i="166"/>
  <c r="AZ54" i="166"/>
  <c r="AZ63" i="166"/>
  <c r="AZ67" i="166"/>
  <c r="AZ72" i="166"/>
  <c r="AZ81" i="166"/>
  <c r="AZ85" i="166"/>
  <c r="AZ11" i="166"/>
  <c r="AZ16" i="166"/>
  <c r="AZ28" i="166"/>
  <c r="AZ45" i="166"/>
  <c r="AZ58" i="166"/>
  <c r="AZ62" i="166"/>
  <c r="AZ71" i="166"/>
  <c r="AZ75" i="166"/>
  <c r="AZ80" i="166"/>
  <c r="AZ84" i="166"/>
  <c r="AV88" i="166"/>
  <c r="AZ32" i="166"/>
  <c r="AU88" i="166"/>
  <c r="AZ22" i="166"/>
  <c r="AZ31" i="166"/>
  <c r="AZ35" i="166"/>
  <c r="AZ40" i="166"/>
  <c r="AZ52" i="166"/>
  <c r="AZ69" i="166"/>
  <c r="H88" i="166"/>
  <c r="AZ23" i="166"/>
  <c r="AZ18" i="166"/>
  <c r="AZ13" i="166"/>
  <c r="AZ26" i="166"/>
  <c r="AZ30" i="166"/>
  <c r="AZ39" i="166"/>
  <c r="AZ43" i="166"/>
  <c r="AZ48" i="166"/>
  <c r="AZ60" i="166"/>
  <c r="AZ77" i="166"/>
  <c r="AZ87" i="166"/>
  <c r="AX88" i="166"/>
  <c r="O88" i="166"/>
  <c r="AZ8" i="166"/>
  <c r="L88" i="166"/>
  <c r="AY86" i="166"/>
  <c r="AZ86" i="166" s="1"/>
  <c r="F105" i="165"/>
  <c r="G103" i="166" l="1"/>
  <c r="AB90" i="166"/>
  <c r="AY88" i="166"/>
  <c r="AZ88" i="166"/>
  <c r="C100" i="165"/>
  <c r="B100" i="165"/>
  <c r="C103" i="165" l="1"/>
  <c r="B103" i="165"/>
  <c r="F101" i="165"/>
  <c r="E100" i="165"/>
  <c r="E103" i="165" s="1"/>
  <c r="F100" i="165"/>
  <c r="Z88" i="165"/>
  <c r="Y88" i="165"/>
  <c r="X88" i="165"/>
  <c r="AV86" i="165"/>
  <c r="AV87" i="165"/>
  <c r="AU86" i="165"/>
  <c r="AU87" i="165"/>
  <c r="AU9" i="165"/>
  <c r="AU10" i="165"/>
  <c r="AU11" i="165"/>
  <c r="AU12" i="165"/>
  <c r="AU13" i="165"/>
  <c r="AU14" i="165"/>
  <c r="AU15" i="165"/>
  <c r="AU16" i="165"/>
  <c r="AU17" i="165"/>
  <c r="AU18" i="165"/>
  <c r="AU19" i="165"/>
  <c r="AU20" i="165"/>
  <c r="AU21" i="165"/>
  <c r="AU22" i="165"/>
  <c r="AU23" i="165"/>
  <c r="AU24" i="165"/>
  <c r="AU25" i="165"/>
  <c r="AU26" i="165"/>
  <c r="AU27" i="165"/>
  <c r="AU28" i="165"/>
  <c r="AU29" i="165"/>
  <c r="AU30" i="165"/>
  <c r="AU31" i="165"/>
  <c r="AU32" i="165"/>
  <c r="AU33" i="165"/>
  <c r="AU34" i="165"/>
  <c r="AU35" i="165"/>
  <c r="AU36" i="165"/>
  <c r="AU37" i="165"/>
  <c r="AU38" i="165"/>
  <c r="AU39" i="165"/>
  <c r="AU40" i="165"/>
  <c r="AU41" i="165"/>
  <c r="AU42" i="165"/>
  <c r="AU43" i="165"/>
  <c r="AU44" i="165"/>
  <c r="AU45" i="165"/>
  <c r="AU46" i="165"/>
  <c r="AU47" i="165"/>
  <c r="AU48" i="165"/>
  <c r="AU49" i="165"/>
  <c r="AU50" i="165"/>
  <c r="AU51" i="165"/>
  <c r="AU52" i="165"/>
  <c r="AU53" i="165"/>
  <c r="AU54" i="165"/>
  <c r="AU55" i="165"/>
  <c r="AU56" i="165"/>
  <c r="AU57" i="165"/>
  <c r="AU58" i="165"/>
  <c r="AU59" i="165"/>
  <c r="AU60" i="165"/>
  <c r="AU61" i="165"/>
  <c r="AU62" i="165"/>
  <c r="AU63" i="165"/>
  <c r="AU64" i="165"/>
  <c r="AU65" i="165"/>
  <c r="AU66" i="165"/>
  <c r="AU67" i="165"/>
  <c r="AU68" i="165"/>
  <c r="AU69" i="165"/>
  <c r="AU70" i="165"/>
  <c r="AU71" i="165"/>
  <c r="AU72" i="165"/>
  <c r="AU73" i="165"/>
  <c r="AU74" i="165"/>
  <c r="AU75" i="165"/>
  <c r="AU76" i="165"/>
  <c r="AU77" i="165"/>
  <c r="AU78" i="165"/>
  <c r="AU79" i="165"/>
  <c r="AU80" i="165"/>
  <c r="AU81" i="165"/>
  <c r="AU82" i="165"/>
  <c r="AU83" i="165"/>
  <c r="AU84" i="165"/>
  <c r="AU85" i="165"/>
  <c r="L8" i="165"/>
  <c r="AU8" i="165" s="1"/>
  <c r="F102" i="165" l="1"/>
  <c r="F103" i="165" s="1"/>
  <c r="X89" i="165"/>
  <c r="B96" i="165"/>
  <c r="B98" i="165" s="1"/>
  <c r="E96" i="165"/>
  <c r="E98" i="165" s="1"/>
  <c r="C96" i="165"/>
  <c r="C98" i="165" s="1"/>
  <c r="B92" i="165"/>
  <c r="F96" i="165" l="1"/>
  <c r="F98" i="165" s="1"/>
  <c r="C91" i="165"/>
  <c r="E91" i="165"/>
  <c r="B91" i="165"/>
  <c r="E92" i="165" l="1"/>
  <c r="E93" i="165" s="1"/>
  <c r="C92" i="165"/>
  <c r="C93" i="165" s="1"/>
  <c r="B93" i="165"/>
  <c r="F92" i="165" l="1"/>
  <c r="F94" i="165"/>
  <c r="F91" i="165"/>
  <c r="F93" i="165" l="1"/>
  <c r="G80" i="165"/>
  <c r="G85" i="165"/>
  <c r="G87" i="165"/>
  <c r="AT88" i="165"/>
  <c r="AS88" i="165"/>
  <c r="AR88" i="165"/>
  <c r="AJ88" i="165"/>
  <c r="AI88" i="165"/>
  <c r="AH88" i="165"/>
  <c r="AE88" i="165"/>
  <c r="AD88" i="165"/>
  <c r="AC88" i="165"/>
  <c r="R88" i="165"/>
  <c r="Q88" i="165"/>
  <c r="N88" i="165"/>
  <c r="M88" i="165"/>
  <c r="F88" i="165"/>
  <c r="D88" i="165"/>
  <c r="C88" i="165"/>
  <c r="AY87" i="165"/>
  <c r="AX87" i="165"/>
  <c r="AW87" i="165"/>
  <c r="H87" i="165"/>
  <c r="AW86" i="165"/>
  <c r="P86" i="165"/>
  <c r="AY86" i="165" s="1"/>
  <c r="O86" i="165"/>
  <c r="O88" i="165" s="1"/>
  <c r="H86" i="165"/>
  <c r="AY85" i="165"/>
  <c r="AX85" i="165"/>
  <c r="AW85" i="165"/>
  <c r="AV85" i="165"/>
  <c r="H85" i="165"/>
  <c r="AY84" i="165"/>
  <c r="AX84" i="165"/>
  <c r="AW84" i="165"/>
  <c r="AV84" i="165"/>
  <c r="H84" i="165"/>
  <c r="AY83" i="165"/>
  <c r="AX83" i="165"/>
  <c r="AW83" i="165"/>
  <c r="AV83" i="165"/>
  <c r="H83" i="165"/>
  <c r="AY82" i="165"/>
  <c r="AX82" i="165"/>
  <c r="AW82" i="165"/>
  <c r="AV82" i="165"/>
  <c r="H82" i="165"/>
  <c r="AY81" i="165"/>
  <c r="AX81" i="165"/>
  <c r="AW81" i="165"/>
  <c r="AV81" i="165"/>
  <c r="H81" i="165"/>
  <c r="AY80" i="165"/>
  <c r="AV80" i="165"/>
  <c r="AX80" i="165"/>
  <c r="AW80" i="165"/>
  <c r="H80" i="165"/>
  <c r="AV79" i="165"/>
  <c r="AY79" i="165"/>
  <c r="AX79" i="165"/>
  <c r="AW79" i="165"/>
  <c r="H79" i="165"/>
  <c r="AY78" i="165"/>
  <c r="AX78" i="165"/>
  <c r="AW78" i="165"/>
  <c r="AV78" i="165"/>
  <c r="H78" i="165"/>
  <c r="AY77" i="165"/>
  <c r="AX77" i="165"/>
  <c r="AW77" i="165"/>
  <c r="AV77" i="165"/>
  <c r="H77" i="165"/>
  <c r="AY76" i="165"/>
  <c r="AX76" i="165"/>
  <c r="AW76" i="165"/>
  <c r="AV76" i="165"/>
  <c r="H76" i="165"/>
  <c r="AV75" i="165"/>
  <c r="AY75" i="165"/>
  <c r="AX75" i="165"/>
  <c r="AW75" i="165"/>
  <c r="H75" i="165"/>
  <c r="AX74" i="165"/>
  <c r="AV74" i="165"/>
  <c r="AY74" i="165"/>
  <c r="AW74" i="165"/>
  <c r="H74" i="165"/>
  <c r="AV73" i="165"/>
  <c r="AY73" i="165"/>
  <c r="AX73" i="165"/>
  <c r="AW73" i="165"/>
  <c r="H73" i="165"/>
  <c r="AV72" i="165"/>
  <c r="AY72" i="165"/>
  <c r="AX72" i="165"/>
  <c r="AW72" i="165"/>
  <c r="H72" i="165"/>
  <c r="AV71" i="165"/>
  <c r="AY71" i="165"/>
  <c r="AX71" i="165"/>
  <c r="AW71" i="165"/>
  <c r="H71" i="165"/>
  <c r="AX70" i="165"/>
  <c r="AV70" i="165"/>
  <c r="AY70" i="165"/>
  <c r="AW70" i="165"/>
  <c r="H70" i="165"/>
  <c r="AY69" i="165"/>
  <c r="AV69" i="165"/>
  <c r="AX69" i="165"/>
  <c r="AW69" i="165"/>
  <c r="H69" i="165"/>
  <c r="AY68" i="165"/>
  <c r="AV68" i="165"/>
  <c r="AX68" i="165"/>
  <c r="AW68" i="165"/>
  <c r="H68" i="165"/>
  <c r="AV67" i="165"/>
  <c r="AY67" i="165"/>
  <c r="AX67" i="165"/>
  <c r="AW67" i="165"/>
  <c r="H67" i="165"/>
  <c r="AX66" i="165"/>
  <c r="AW66" i="165"/>
  <c r="AV66" i="165"/>
  <c r="AY66" i="165"/>
  <c r="H66" i="165"/>
  <c r="AY65" i="165"/>
  <c r="AX65" i="165"/>
  <c r="AW65" i="165"/>
  <c r="AV65" i="165"/>
  <c r="H65" i="165"/>
  <c r="AY64" i="165"/>
  <c r="AX64" i="165"/>
  <c r="AV64" i="165"/>
  <c r="AW64" i="165"/>
  <c r="H64" i="165"/>
  <c r="AV63" i="165"/>
  <c r="AY63" i="165"/>
  <c r="AX63" i="165"/>
  <c r="AW63" i="165"/>
  <c r="H63" i="165"/>
  <c r="AW62" i="165"/>
  <c r="AV62" i="165"/>
  <c r="AY62" i="165"/>
  <c r="AX62" i="165"/>
  <c r="H62" i="165"/>
  <c r="AY61" i="165"/>
  <c r="AX61" i="165"/>
  <c r="AW61" i="165"/>
  <c r="AV61" i="165"/>
  <c r="H61" i="165"/>
  <c r="AV60" i="165"/>
  <c r="AY60" i="165"/>
  <c r="AX60" i="165"/>
  <c r="AW60" i="165"/>
  <c r="H60" i="165"/>
  <c r="AV59" i="165"/>
  <c r="AY59" i="165"/>
  <c r="AX59" i="165"/>
  <c r="AW59" i="165"/>
  <c r="H59" i="165"/>
  <c r="AV58" i="165"/>
  <c r="AY58" i="165"/>
  <c r="AX58" i="165"/>
  <c r="AW58" i="165"/>
  <c r="H58" i="165"/>
  <c r="AY57" i="165"/>
  <c r="AX57" i="165"/>
  <c r="AW57" i="165"/>
  <c r="AV57" i="165"/>
  <c r="H57" i="165"/>
  <c r="AY56" i="165"/>
  <c r="AX56" i="165"/>
  <c r="AW56" i="165"/>
  <c r="AV56" i="165"/>
  <c r="H56" i="165"/>
  <c r="AV55" i="165"/>
  <c r="AY55" i="165"/>
  <c r="AX55" i="165"/>
  <c r="AW55" i="165"/>
  <c r="H55" i="165"/>
  <c r="AV54" i="165"/>
  <c r="AY54" i="165"/>
  <c r="AX54" i="165"/>
  <c r="AW54" i="165"/>
  <c r="H54" i="165"/>
  <c r="AV53" i="165"/>
  <c r="AY53" i="165"/>
  <c r="AX53" i="165"/>
  <c r="AW53" i="165"/>
  <c r="H53" i="165"/>
  <c r="AV52" i="165"/>
  <c r="AY52" i="165"/>
  <c r="AX52" i="165"/>
  <c r="AW52" i="165"/>
  <c r="H52" i="165"/>
  <c r="AV51" i="165"/>
  <c r="AY51" i="165"/>
  <c r="AX51" i="165"/>
  <c r="AW51" i="165"/>
  <c r="H51" i="165"/>
  <c r="AV50" i="165"/>
  <c r="AY50" i="165"/>
  <c r="AX50" i="165"/>
  <c r="AW50" i="165"/>
  <c r="H50" i="165"/>
  <c r="AV49" i="165"/>
  <c r="AY49" i="165"/>
  <c r="AX49" i="165"/>
  <c r="AW49" i="165"/>
  <c r="H49" i="165"/>
  <c r="AY48" i="165"/>
  <c r="AX48" i="165"/>
  <c r="AW48" i="165"/>
  <c r="AV48" i="165"/>
  <c r="H48" i="165"/>
  <c r="AW47" i="165"/>
  <c r="AV47" i="165"/>
  <c r="AY47" i="165"/>
  <c r="AX47" i="165"/>
  <c r="H47" i="165"/>
  <c r="AY46" i="165"/>
  <c r="AX46" i="165"/>
  <c r="AW46" i="165"/>
  <c r="AV46" i="165"/>
  <c r="H46" i="165"/>
  <c r="AY45" i="165"/>
  <c r="AX45" i="165"/>
  <c r="AW45" i="165"/>
  <c r="AV45" i="165"/>
  <c r="H45" i="165"/>
  <c r="AY44" i="165"/>
  <c r="AX44" i="165"/>
  <c r="AW44" i="165"/>
  <c r="AV44" i="165"/>
  <c r="H44" i="165"/>
  <c r="AY43" i="165"/>
  <c r="AX43" i="165"/>
  <c r="AW43" i="165"/>
  <c r="AV43" i="165"/>
  <c r="H43" i="165"/>
  <c r="AY42" i="165"/>
  <c r="AX42" i="165"/>
  <c r="AW42" i="165"/>
  <c r="AV42" i="165"/>
  <c r="H42" i="165"/>
  <c r="AY41" i="165"/>
  <c r="AX41" i="165"/>
  <c r="AW41" i="165"/>
  <c r="AV41" i="165"/>
  <c r="H41" i="165"/>
  <c r="AY40" i="165"/>
  <c r="AX40" i="165"/>
  <c r="AW40" i="165"/>
  <c r="AV40" i="165"/>
  <c r="H40" i="165"/>
  <c r="AY39" i="165"/>
  <c r="AX39" i="165"/>
  <c r="AW39" i="165"/>
  <c r="AV39" i="165"/>
  <c r="H39" i="165"/>
  <c r="AY38" i="165"/>
  <c r="AX38" i="165"/>
  <c r="AW38" i="165"/>
  <c r="AV38" i="165"/>
  <c r="H38" i="165"/>
  <c r="AY37" i="165"/>
  <c r="AX37" i="165"/>
  <c r="AW37" i="165"/>
  <c r="AV37" i="165"/>
  <c r="H37" i="165"/>
  <c r="AV36" i="165"/>
  <c r="AY36" i="165"/>
  <c r="AX36" i="165"/>
  <c r="AW36" i="165"/>
  <c r="H36" i="165"/>
  <c r="AV35" i="165"/>
  <c r="AY35" i="165"/>
  <c r="AX35" i="165"/>
  <c r="AW35" i="165"/>
  <c r="H35" i="165"/>
  <c r="AV34" i="165"/>
  <c r="AY34" i="165"/>
  <c r="AX34" i="165"/>
  <c r="AW34" i="165"/>
  <c r="H34" i="165"/>
  <c r="AW33" i="165"/>
  <c r="AV33" i="165"/>
  <c r="AY33" i="165"/>
  <c r="AX33" i="165"/>
  <c r="H33" i="165"/>
  <c r="AY32" i="165"/>
  <c r="AX32" i="165"/>
  <c r="AV32" i="165"/>
  <c r="AW32" i="165"/>
  <c r="H32" i="165"/>
  <c r="AY31" i="165"/>
  <c r="AV31" i="165"/>
  <c r="AX31" i="165"/>
  <c r="AW31" i="165"/>
  <c r="H31" i="165"/>
  <c r="AV30" i="165"/>
  <c r="AY30" i="165"/>
  <c r="AX30" i="165"/>
  <c r="AW30" i="165"/>
  <c r="H30" i="165"/>
  <c r="AV29" i="165"/>
  <c r="AY29" i="165"/>
  <c r="AX29" i="165"/>
  <c r="AW29" i="165"/>
  <c r="H29" i="165"/>
  <c r="AV28" i="165"/>
  <c r="AY28" i="165"/>
  <c r="AX28" i="165"/>
  <c r="AW28" i="165"/>
  <c r="H28" i="165"/>
  <c r="AV27" i="165"/>
  <c r="AY27" i="165"/>
  <c r="AX27" i="165"/>
  <c r="AW27" i="165"/>
  <c r="H27" i="165"/>
  <c r="AV26" i="165"/>
  <c r="AY26" i="165"/>
  <c r="AX26" i="165"/>
  <c r="AW26" i="165"/>
  <c r="H26" i="165"/>
  <c r="AV25" i="165"/>
  <c r="AY25" i="165"/>
  <c r="AX25" i="165"/>
  <c r="AW25" i="165"/>
  <c r="H25" i="165"/>
  <c r="AV24" i="165"/>
  <c r="AY24" i="165"/>
  <c r="AX24" i="165"/>
  <c r="AW24" i="165"/>
  <c r="H24" i="165"/>
  <c r="AV23" i="165"/>
  <c r="AY23" i="165"/>
  <c r="AX23" i="165"/>
  <c r="AW23" i="165"/>
  <c r="H23" i="165"/>
  <c r="AV22" i="165"/>
  <c r="AY22" i="165"/>
  <c r="AX22" i="165"/>
  <c r="AW22" i="165"/>
  <c r="H22" i="165"/>
  <c r="AY21" i="165"/>
  <c r="AX21" i="165"/>
  <c r="AW21" i="165"/>
  <c r="AV21" i="165"/>
  <c r="H21" i="165"/>
  <c r="AY20" i="165"/>
  <c r="AX20" i="165"/>
  <c r="AW20" i="165"/>
  <c r="AV20" i="165"/>
  <c r="H20" i="165"/>
  <c r="AY19" i="165"/>
  <c r="AX19" i="165"/>
  <c r="AW19" i="165"/>
  <c r="AV19" i="165"/>
  <c r="H19" i="165"/>
  <c r="AY18" i="165"/>
  <c r="AX18" i="165"/>
  <c r="AW18" i="165"/>
  <c r="AV18" i="165"/>
  <c r="H18" i="165"/>
  <c r="AY17" i="165"/>
  <c r="AX17" i="165"/>
  <c r="AW17" i="165"/>
  <c r="AV17" i="165"/>
  <c r="H17" i="165"/>
  <c r="AY16" i="165"/>
  <c r="AX16" i="165"/>
  <c r="AW16" i="165"/>
  <c r="AV16" i="165"/>
  <c r="H16" i="165"/>
  <c r="AY15" i="165"/>
  <c r="AX15" i="165"/>
  <c r="AW15" i="165"/>
  <c r="AV15" i="165"/>
  <c r="H15" i="165"/>
  <c r="AY14" i="165"/>
  <c r="AX14" i="165"/>
  <c r="AW14" i="165"/>
  <c r="AV14" i="165"/>
  <c r="H14" i="165"/>
  <c r="AV13" i="165"/>
  <c r="AY13" i="165"/>
  <c r="AX13" i="165"/>
  <c r="AW13" i="165"/>
  <c r="H13" i="165"/>
  <c r="AY12" i="165"/>
  <c r="AV12" i="165"/>
  <c r="AX12" i="165"/>
  <c r="AW12" i="165"/>
  <c r="H12" i="165"/>
  <c r="AV11" i="165"/>
  <c r="AY11" i="165"/>
  <c r="AX11" i="165"/>
  <c r="AW11" i="165"/>
  <c r="H11" i="165"/>
  <c r="AY10" i="165"/>
  <c r="AX10" i="165"/>
  <c r="AW10" i="165"/>
  <c r="AV10" i="165"/>
  <c r="H10" i="165"/>
  <c r="AY9" i="165"/>
  <c r="AX9" i="165"/>
  <c r="AW9" i="165"/>
  <c r="AV9" i="165"/>
  <c r="H9" i="165"/>
  <c r="AY8" i="165"/>
  <c r="AV8" i="165"/>
  <c r="AX8" i="165"/>
  <c r="AW8" i="165"/>
  <c r="H8" i="165"/>
  <c r="I89" i="165" l="1"/>
  <c r="X90" i="165" s="1"/>
  <c r="X91" i="165" s="1"/>
  <c r="H88" i="165"/>
  <c r="L88" i="165"/>
  <c r="AU88" i="165"/>
  <c r="AZ66" i="165"/>
  <c r="AZ16" i="165"/>
  <c r="AZ40" i="165"/>
  <c r="AZ75" i="165"/>
  <c r="AZ76" i="165"/>
  <c r="AZ85" i="165"/>
  <c r="AZ20" i="165"/>
  <c r="AZ48" i="165"/>
  <c r="AZ83" i="165"/>
  <c r="AZ10" i="165"/>
  <c r="AZ42" i="165"/>
  <c r="AZ32" i="165"/>
  <c r="AZ37" i="165"/>
  <c r="AZ82" i="165"/>
  <c r="AZ65" i="165"/>
  <c r="AZ77" i="165"/>
  <c r="AZ15" i="165"/>
  <c r="AZ19" i="165"/>
  <c r="AZ26" i="165"/>
  <c r="AZ56" i="165"/>
  <c r="AZ43" i="165"/>
  <c r="AZ54" i="165"/>
  <c r="AZ22" i="165"/>
  <c r="AZ87" i="165"/>
  <c r="AZ61" i="165"/>
  <c r="AV88" i="165"/>
  <c r="AZ46" i="165"/>
  <c r="AZ14" i="165"/>
  <c r="AZ41" i="165"/>
  <c r="AZ45" i="165"/>
  <c r="AZ39" i="165"/>
  <c r="AZ81" i="165"/>
  <c r="AZ18" i="165"/>
  <c r="AZ44" i="165"/>
  <c r="AZ57" i="165"/>
  <c r="AZ84" i="165"/>
  <c r="AZ38" i="165"/>
  <c r="AZ9" i="165"/>
  <c r="AZ17" i="165"/>
  <c r="AZ21" i="165"/>
  <c r="AZ78" i="165"/>
  <c r="AZ69" i="165"/>
  <c r="AZ55" i="165"/>
  <c r="AZ59" i="165"/>
  <c r="AZ62" i="165"/>
  <c r="AZ50" i="165"/>
  <c r="AZ53" i="165"/>
  <c r="AZ60" i="165"/>
  <c r="G88" i="165"/>
  <c r="AZ52" i="165"/>
  <c r="AZ30" i="165"/>
  <c r="AZ51" i="165"/>
  <c r="AZ63" i="165"/>
  <c r="U88" i="165"/>
  <c r="AZ12" i="165"/>
  <c r="AY88" i="165"/>
  <c r="AZ47" i="165"/>
  <c r="AZ36" i="165"/>
  <c r="AZ49" i="165"/>
  <c r="AZ58" i="165"/>
  <c r="AZ70" i="165"/>
  <c r="AZ24" i="165"/>
  <c r="AZ73" i="165"/>
  <c r="AZ11" i="165"/>
  <c r="AZ72" i="165"/>
  <c r="AZ68" i="165"/>
  <c r="AZ28" i="165"/>
  <c r="T88" i="165"/>
  <c r="AZ31" i="165"/>
  <c r="AZ23" i="165"/>
  <c r="AZ80" i="165"/>
  <c r="AZ64" i="165"/>
  <c r="AZ35" i="165"/>
  <c r="AZ27" i="165"/>
  <c r="AZ71" i="165"/>
  <c r="AZ8" i="165"/>
  <c r="AW88" i="165"/>
  <c r="AZ33" i="165"/>
  <c r="AZ67" i="165"/>
  <c r="AZ29" i="165"/>
  <c r="AZ13" i="165"/>
  <c r="AZ25" i="165"/>
  <c r="AZ34" i="165"/>
  <c r="AZ74" i="165"/>
  <c r="AZ79" i="165"/>
  <c r="S88" i="165"/>
  <c r="AX86" i="165"/>
  <c r="AZ86" i="165" s="1"/>
  <c r="P88" i="165"/>
  <c r="B102" i="164"/>
  <c r="F102" i="164" s="1"/>
  <c r="G87" i="164"/>
  <c r="AZ88" i="165" l="1"/>
  <c r="AX88" i="165"/>
  <c r="C101" i="164"/>
  <c r="E99" i="164"/>
  <c r="C100" i="164"/>
  <c r="B99" i="164"/>
  <c r="F99" i="164"/>
  <c r="E101" i="164"/>
  <c r="G85" i="164"/>
  <c r="B101" i="164"/>
  <c r="B103" i="164" l="1"/>
  <c r="F101" i="164"/>
  <c r="C103" i="164"/>
  <c r="F100" i="164"/>
  <c r="E103" i="164"/>
  <c r="F103" i="164" s="1"/>
  <c r="G80" i="164"/>
  <c r="D97" i="164" l="1"/>
  <c r="E95" i="164"/>
  <c r="E97" i="164" s="1"/>
  <c r="C96" i="164" l="1"/>
  <c r="B95" i="164"/>
  <c r="B97" i="164" s="1"/>
  <c r="M8" i="164"/>
  <c r="T11" i="164"/>
  <c r="T12" i="164"/>
  <c r="AX12" i="164" s="1"/>
  <c r="T13" i="164"/>
  <c r="AX13" i="164" s="1"/>
  <c r="T22" i="164"/>
  <c r="AX22" i="164" s="1"/>
  <c r="T23" i="164"/>
  <c r="AX23" i="164" s="1"/>
  <c r="T24" i="164"/>
  <c r="T25" i="164"/>
  <c r="T26" i="164"/>
  <c r="T27" i="164"/>
  <c r="AX27" i="164" s="1"/>
  <c r="T28" i="164"/>
  <c r="AX28" i="164" s="1"/>
  <c r="T29" i="164"/>
  <c r="AX29" i="164" s="1"/>
  <c r="T30" i="164"/>
  <c r="AX30" i="164" s="1"/>
  <c r="T31" i="164"/>
  <c r="AX31" i="164" s="1"/>
  <c r="T32" i="164"/>
  <c r="T33" i="164"/>
  <c r="T34" i="164"/>
  <c r="AX34" i="164" s="1"/>
  <c r="T35" i="164"/>
  <c r="AX35" i="164" s="1"/>
  <c r="T36" i="164"/>
  <c r="AX36" i="164" s="1"/>
  <c r="T47" i="164"/>
  <c r="AX47" i="164" s="1"/>
  <c r="T49" i="164"/>
  <c r="AX49" i="164" s="1"/>
  <c r="T50" i="164"/>
  <c r="AX50" i="164" s="1"/>
  <c r="T51" i="164"/>
  <c r="T52" i="164"/>
  <c r="AX52" i="164" s="1"/>
  <c r="T53" i="164"/>
  <c r="AX53" i="164" s="1"/>
  <c r="T54" i="164"/>
  <c r="AX54" i="164" s="1"/>
  <c r="T55" i="164"/>
  <c r="AX55" i="164" s="1"/>
  <c r="T58" i="164"/>
  <c r="AX58" i="164" s="1"/>
  <c r="T59" i="164"/>
  <c r="AX59" i="164" s="1"/>
  <c r="T60" i="164"/>
  <c r="AX60" i="164" s="1"/>
  <c r="T62" i="164"/>
  <c r="T63" i="164"/>
  <c r="T64" i="164"/>
  <c r="T65" i="164"/>
  <c r="AX65" i="164" s="1"/>
  <c r="T66" i="164"/>
  <c r="AX66" i="164" s="1"/>
  <c r="T67" i="164"/>
  <c r="AX67" i="164" s="1"/>
  <c r="T68" i="164"/>
  <c r="AX68" i="164" s="1"/>
  <c r="T69" i="164"/>
  <c r="AX69" i="164" s="1"/>
  <c r="T70" i="164"/>
  <c r="T71" i="164"/>
  <c r="T72" i="164"/>
  <c r="AX72" i="164" s="1"/>
  <c r="T73" i="164"/>
  <c r="AX73" i="164" s="1"/>
  <c r="T74" i="164"/>
  <c r="AX74" i="164" s="1"/>
  <c r="T75" i="164"/>
  <c r="AX75" i="164" s="1"/>
  <c r="T79" i="164"/>
  <c r="AX79" i="164" s="1"/>
  <c r="T80" i="164"/>
  <c r="AX80" i="164" s="1"/>
  <c r="AY10" i="164"/>
  <c r="AX15" i="164"/>
  <c r="AZ15" i="164"/>
  <c r="AX16" i="164"/>
  <c r="AY16" i="164"/>
  <c r="AX17" i="164"/>
  <c r="AY17" i="164"/>
  <c r="AZ17" i="164"/>
  <c r="AZ20" i="164"/>
  <c r="AY21" i="164"/>
  <c r="AZ21" i="164"/>
  <c r="AY37" i="164"/>
  <c r="AY38" i="164"/>
  <c r="AZ38" i="164"/>
  <c r="AY39" i="164"/>
  <c r="AX42" i="164"/>
  <c r="AY42" i="164"/>
  <c r="AZ44" i="164"/>
  <c r="AY45" i="164"/>
  <c r="AX46" i="164"/>
  <c r="AZ48" i="164"/>
  <c r="AY81" i="164"/>
  <c r="AY82" i="164"/>
  <c r="AZ82" i="164"/>
  <c r="AZ84" i="164"/>
  <c r="AY85" i="164"/>
  <c r="P86" i="164"/>
  <c r="AY86" i="164" s="1"/>
  <c r="Q86" i="164"/>
  <c r="AZ86" i="164" s="1"/>
  <c r="AY87" i="164"/>
  <c r="AZ87" i="164"/>
  <c r="AZ85" i="164"/>
  <c r="AZ78" i="164"/>
  <c r="AZ77" i="164"/>
  <c r="AZ76" i="164"/>
  <c r="AX70" i="164"/>
  <c r="AX64" i="164"/>
  <c r="AX62" i="164"/>
  <c r="AY57" i="164"/>
  <c r="AY56" i="164"/>
  <c r="AX51" i="164"/>
  <c r="AY48" i="164"/>
  <c r="AZ45" i="164"/>
  <c r="AX43" i="164"/>
  <c r="AZ42" i="164"/>
  <c r="AY41" i="164"/>
  <c r="AY40" i="164"/>
  <c r="AX40" i="164"/>
  <c r="AZ37" i="164"/>
  <c r="AX32" i="164"/>
  <c r="AX24" i="164"/>
  <c r="AY15" i="164"/>
  <c r="AZ10" i="164"/>
  <c r="AX37" i="164"/>
  <c r="AX63" i="164"/>
  <c r="AX71" i="164"/>
  <c r="AX77" i="164"/>
  <c r="V8" i="164"/>
  <c r="U8" i="164"/>
  <c r="AY8" i="164" s="1"/>
  <c r="T8" i="164"/>
  <c r="AX8" i="164" s="1"/>
  <c r="AZ9" i="164"/>
  <c r="AZ14" i="164"/>
  <c r="AZ16" i="164"/>
  <c r="AZ39" i="164"/>
  <c r="AZ40" i="164"/>
  <c r="AZ41" i="164"/>
  <c r="AZ43" i="164"/>
  <c r="AZ46" i="164"/>
  <c r="AZ56" i="164"/>
  <c r="AZ57" i="164"/>
  <c r="AZ81" i="164"/>
  <c r="AZ83" i="164"/>
  <c r="AY9" i="164"/>
  <c r="AY14" i="164"/>
  <c r="AY20" i="164"/>
  <c r="AY43" i="164"/>
  <c r="AY44" i="164"/>
  <c r="AY46" i="164"/>
  <c r="AY76" i="164"/>
  <c r="AY77" i="164"/>
  <c r="AY78" i="164"/>
  <c r="AY83" i="164"/>
  <c r="AY84" i="164"/>
  <c r="AX76" i="164"/>
  <c r="AX78" i="164"/>
  <c r="AX41" i="164"/>
  <c r="AX44" i="164"/>
  <c r="AX45" i="164"/>
  <c r="AX48" i="164"/>
  <c r="AX56" i="164"/>
  <c r="AX57" i="164"/>
  <c r="AX9" i="164"/>
  <c r="AX10" i="164"/>
  <c r="AX14" i="164"/>
  <c r="AX25" i="164"/>
  <c r="AX33" i="164"/>
  <c r="AX38" i="164"/>
  <c r="AX39" i="164"/>
  <c r="AW9" i="164"/>
  <c r="AW10" i="164"/>
  <c r="AW11" i="164"/>
  <c r="AW12" i="164"/>
  <c r="AW13" i="164"/>
  <c r="AW14" i="164"/>
  <c r="AW15" i="164"/>
  <c r="AW16" i="164"/>
  <c r="AW17" i="164"/>
  <c r="AW18" i="164"/>
  <c r="AW19" i="164"/>
  <c r="AW20" i="164"/>
  <c r="AW21" i="164"/>
  <c r="AW22" i="164"/>
  <c r="AW23" i="164"/>
  <c r="AW24" i="164"/>
  <c r="AW25" i="164"/>
  <c r="AW26" i="164"/>
  <c r="AW27" i="164"/>
  <c r="AW28" i="164"/>
  <c r="AW29" i="164"/>
  <c r="AW30" i="164"/>
  <c r="AW31" i="164"/>
  <c r="AW32" i="164"/>
  <c r="AW33" i="164"/>
  <c r="AW34" i="164"/>
  <c r="AW35" i="164"/>
  <c r="AW36" i="164"/>
  <c r="AW37" i="164"/>
  <c r="AW38" i="164"/>
  <c r="AW39" i="164"/>
  <c r="AW40" i="164"/>
  <c r="AW41" i="164"/>
  <c r="AW42" i="164"/>
  <c r="AW43" i="164"/>
  <c r="AW44" i="164"/>
  <c r="AW45" i="164"/>
  <c r="AW46" i="164"/>
  <c r="AW47" i="164"/>
  <c r="AW48" i="164"/>
  <c r="AW49" i="164"/>
  <c r="AW50" i="164"/>
  <c r="AW51" i="164"/>
  <c r="AW52" i="164"/>
  <c r="AW53" i="164"/>
  <c r="AW54" i="164"/>
  <c r="AW55" i="164"/>
  <c r="AW56" i="164"/>
  <c r="AW57" i="164"/>
  <c r="AW58" i="164"/>
  <c r="AW59" i="164"/>
  <c r="AW60" i="164"/>
  <c r="AW61" i="164"/>
  <c r="AW62" i="164"/>
  <c r="AW63" i="164"/>
  <c r="AW64" i="164"/>
  <c r="AW65" i="164"/>
  <c r="AW66" i="164"/>
  <c r="AW67" i="164"/>
  <c r="AW68" i="164"/>
  <c r="AW69" i="164"/>
  <c r="AW70" i="164"/>
  <c r="AW71" i="164"/>
  <c r="AW72" i="164"/>
  <c r="AW73" i="164"/>
  <c r="AW74" i="164"/>
  <c r="AW75" i="164"/>
  <c r="AW76" i="164"/>
  <c r="AW77" i="164"/>
  <c r="AW78" i="164"/>
  <c r="AW79" i="164"/>
  <c r="AW80" i="164"/>
  <c r="AW81" i="164"/>
  <c r="AW82" i="164"/>
  <c r="AW83" i="164"/>
  <c r="AW84" i="164"/>
  <c r="AW85" i="164"/>
  <c r="AW86" i="164"/>
  <c r="AW87" i="164"/>
  <c r="AW8" i="164"/>
  <c r="AZ8" i="164"/>
  <c r="AV9" i="164"/>
  <c r="AV10" i="164"/>
  <c r="AV11" i="164"/>
  <c r="AV12" i="164"/>
  <c r="AV13" i="164"/>
  <c r="AV14" i="164"/>
  <c r="AV15" i="164"/>
  <c r="AV16" i="164"/>
  <c r="AV17" i="164"/>
  <c r="AV18" i="164"/>
  <c r="AV19" i="164"/>
  <c r="AV20" i="164"/>
  <c r="AV21" i="164"/>
  <c r="AV22" i="164"/>
  <c r="AV23" i="164"/>
  <c r="AV24" i="164"/>
  <c r="AV25" i="164"/>
  <c r="AV26" i="164"/>
  <c r="AV27" i="164"/>
  <c r="AV28" i="164"/>
  <c r="AV29" i="164"/>
  <c r="AV30" i="164"/>
  <c r="AV31" i="164"/>
  <c r="AV32" i="164"/>
  <c r="AV33" i="164"/>
  <c r="AV34" i="164"/>
  <c r="AV35" i="164"/>
  <c r="AV36" i="164"/>
  <c r="AV37" i="164"/>
  <c r="AV38" i="164"/>
  <c r="AV39" i="164"/>
  <c r="AV40" i="164"/>
  <c r="AV41" i="164"/>
  <c r="AV42" i="164"/>
  <c r="AV43" i="164"/>
  <c r="AV44" i="164"/>
  <c r="AV45" i="164"/>
  <c r="AV46" i="164"/>
  <c r="AV47" i="164"/>
  <c r="AV48" i="164"/>
  <c r="AV49" i="164"/>
  <c r="AV50" i="164"/>
  <c r="AV51" i="164"/>
  <c r="AV52" i="164"/>
  <c r="AV53" i="164"/>
  <c r="AV54" i="164"/>
  <c r="AV55" i="164"/>
  <c r="AV56" i="164"/>
  <c r="AV57" i="164"/>
  <c r="AV58" i="164"/>
  <c r="AV59" i="164"/>
  <c r="AV60" i="164"/>
  <c r="AV61" i="164"/>
  <c r="AV62" i="164"/>
  <c r="AV63" i="164"/>
  <c r="AV64" i="164"/>
  <c r="AV65" i="164"/>
  <c r="AV66" i="164"/>
  <c r="AV67" i="164"/>
  <c r="AV68" i="164"/>
  <c r="AV69" i="164"/>
  <c r="AV70" i="164"/>
  <c r="AV71" i="164"/>
  <c r="AV72" i="164"/>
  <c r="AV73" i="164"/>
  <c r="AV74" i="164"/>
  <c r="AV75" i="164"/>
  <c r="AV76" i="164"/>
  <c r="AV77" i="164"/>
  <c r="AV78" i="164"/>
  <c r="AV79" i="164"/>
  <c r="AV80" i="164"/>
  <c r="AV81" i="164"/>
  <c r="AV82" i="164"/>
  <c r="AV83" i="164"/>
  <c r="AV84" i="164"/>
  <c r="AV85" i="164"/>
  <c r="AV86" i="164"/>
  <c r="AV87" i="164"/>
  <c r="AV8" i="164"/>
  <c r="S88" i="164"/>
  <c r="R88" i="164"/>
  <c r="N88" i="164"/>
  <c r="M88" i="164"/>
  <c r="AV9" i="163"/>
  <c r="AV10" i="163"/>
  <c r="AV11" i="163"/>
  <c r="AV12" i="163"/>
  <c r="AV13" i="163"/>
  <c r="AV14" i="163"/>
  <c r="AV15" i="163"/>
  <c r="AV16" i="163"/>
  <c r="AV17" i="163"/>
  <c r="AV18" i="163"/>
  <c r="AV19" i="163"/>
  <c r="AV20" i="163"/>
  <c r="AV21" i="163"/>
  <c r="AV22" i="163"/>
  <c r="AV23" i="163"/>
  <c r="AV24" i="163"/>
  <c r="AV25" i="163"/>
  <c r="AV26" i="163"/>
  <c r="AV27" i="163"/>
  <c r="AV28" i="163"/>
  <c r="AV29" i="163"/>
  <c r="AV30" i="163"/>
  <c r="AV31" i="163"/>
  <c r="AV32" i="163"/>
  <c r="AV33" i="163"/>
  <c r="AV34" i="163"/>
  <c r="AV35" i="163"/>
  <c r="AV36" i="163"/>
  <c r="AV37" i="163"/>
  <c r="AV38" i="163"/>
  <c r="AV39" i="163"/>
  <c r="AV40" i="163"/>
  <c r="AV41" i="163"/>
  <c r="AV42" i="163"/>
  <c r="AV43" i="163"/>
  <c r="AV44" i="163"/>
  <c r="AV45" i="163"/>
  <c r="AV46" i="163"/>
  <c r="AV47" i="163"/>
  <c r="AV48" i="163"/>
  <c r="AV49" i="163"/>
  <c r="AV50" i="163"/>
  <c r="AV51" i="163"/>
  <c r="AV52" i="163"/>
  <c r="AV53" i="163"/>
  <c r="AV54" i="163"/>
  <c r="AV55" i="163"/>
  <c r="AV56" i="163"/>
  <c r="AV57" i="163"/>
  <c r="AV58" i="163"/>
  <c r="AV59" i="163"/>
  <c r="AV60" i="163"/>
  <c r="AV61" i="163"/>
  <c r="AV62" i="163"/>
  <c r="AV63" i="163"/>
  <c r="AV64" i="163"/>
  <c r="AV65" i="163"/>
  <c r="AV66" i="163"/>
  <c r="AV67" i="163"/>
  <c r="AV68" i="163"/>
  <c r="AV69" i="163"/>
  <c r="AV70" i="163"/>
  <c r="AV71" i="163"/>
  <c r="AV72" i="163"/>
  <c r="AV73" i="163"/>
  <c r="AV74" i="163"/>
  <c r="AV75" i="163"/>
  <c r="AV76" i="163"/>
  <c r="AV77" i="163"/>
  <c r="AV78" i="163"/>
  <c r="AV79" i="163"/>
  <c r="AV80" i="163"/>
  <c r="AV81" i="163"/>
  <c r="AV82" i="163"/>
  <c r="AV83" i="163"/>
  <c r="AV84" i="163"/>
  <c r="AV85" i="163"/>
  <c r="AV86" i="163"/>
  <c r="AV87" i="163"/>
  <c r="AV8" i="163"/>
  <c r="AV88" i="163" s="1"/>
  <c r="AU30" i="163"/>
  <c r="AU31" i="163"/>
  <c r="AU32" i="163"/>
  <c r="AU33" i="163"/>
  <c r="AU34" i="163"/>
  <c r="AU35" i="163"/>
  <c r="AU36" i="163"/>
  <c r="AU37" i="163"/>
  <c r="AU38" i="163"/>
  <c r="AU39" i="163"/>
  <c r="AU40" i="163"/>
  <c r="AU41" i="163"/>
  <c r="AU42" i="163"/>
  <c r="AU43" i="163"/>
  <c r="AU44" i="163"/>
  <c r="AU45" i="163"/>
  <c r="AU46" i="163"/>
  <c r="AU47" i="163"/>
  <c r="AU48" i="163"/>
  <c r="AU49" i="163"/>
  <c r="AU50" i="163"/>
  <c r="AU51" i="163"/>
  <c r="AU52" i="163"/>
  <c r="AU53" i="163"/>
  <c r="AU54" i="163"/>
  <c r="AU55" i="163"/>
  <c r="AU56" i="163"/>
  <c r="AU57" i="163"/>
  <c r="AU58" i="163"/>
  <c r="AU59" i="163"/>
  <c r="AU60" i="163"/>
  <c r="AU61" i="163"/>
  <c r="AU62" i="163"/>
  <c r="AU63" i="163"/>
  <c r="AU64" i="163"/>
  <c r="AU65" i="163"/>
  <c r="AU66" i="163"/>
  <c r="AU67" i="163"/>
  <c r="AU68" i="163"/>
  <c r="AU69" i="163"/>
  <c r="AU70" i="163"/>
  <c r="AU71" i="163"/>
  <c r="AU72" i="163"/>
  <c r="AU73" i="163"/>
  <c r="AU74" i="163"/>
  <c r="AU75" i="163"/>
  <c r="AU76" i="163"/>
  <c r="AU77" i="163"/>
  <c r="AU78" i="163"/>
  <c r="AU79" i="163"/>
  <c r="AU80" i="163"/>
  <c r="AU81" i="163"/>
  <c r="AU82" i="163"/>
  <c r="AU83" i="163"/>
  <c r="AU84" i="163"/>
  <c r="AU85" i="163"/>
  <c r="AU86" i="163"/>
  <c r="AU87" i="163"/>
  <c r="AU9" i="163"/>
  <c r="AU10" i="163"/>
  <c r="AU11" i="163"/>
  <c r="AU12" i="163"/>
  <c r="AU13" i="163"/>
  <c r="AU14" i="163"/>
  <c r="AU15" i="163"/>
  <c r="AU16" i="163"/>
  <c r="AU17" i="163"/>
  <c r="AU18" i="163"/>
  <c r="AU19" i="163"/>
  <c r="AU20" i="163"/>
  <c r="AU21" i="163"/>
  <c r="AU22" i="163"/>
  <c r="AU23" i="163"/>
  <c r="AU24" i="163"/>
  <c r="AU25" i="163"/>
  <c r="AU26" i="163"/>
  <c r="AU27" i="163"/>
  <c r="AU28" i="163"/>
  <c r="AU29" i="163"/>
  <c r="AU8" i="163"/>
  <c r="M88" i="163"/>
  <c r="L88" i="163"/>
  <c r="P9" i="163"/>
  <c r="P10" i="163"/>
  <c r="P11" i="163"/>
  <c r="P12" i="163"/>
  <c r="P13" i="163"/>
  <c r="P14" i="163"/>
  <c r="P15" i="163"/>
  <c r="P16" i="163"/>
  <c r="P17" i="163"/>
  <c r="P18" i="163"/>
  <c r="P19" i="163"/>
  <c r="P20" i="163"/>
  <c r="P21" i="163"/>
  <c r="P22" i="163"/>
  <c r="P23" i="163"/>
  <c r="P24" i="163"/>
  <c r="P25" i="163"/>
  <c r="P26" i="163"/>
  <c r="P27" i="163"/>
  <c r="P28" i="163"/>
  <c r="P29" i="163"/>
  <c r="P30" i="163"/>
  <c r="P31" i="163"/>
  <c r="P32" i="163"/>
  <c r="P33" i="163"/>
  <c r="P34" i="163"/>
  <c r="P35" i="163"/>
  <c r="P36" i="163"/>
  <c r="P37" i="163"/>
  <c r="P38" i="163"/>
  <c r="P39" i="163"/>
  <c r="P40" i="163"/>
  <c r="P41" i="163"/>
  <c r="P42" i="163"/>
  <c r="P43" i="163"/>
  <c r="P44" i="163"/>
  <c r="P45" i="163"/>
  <c r="P46" i="163"/>
  <c r="P47" i="163"/>
  <c r="P48" i="163"/>
  <c r="P49" i="163"/>
  <c r="P50" i="163"/>
  <c r="P51" i="163"/>
  <c r="P52" i="163"/>
  <c r="P53" i="163"/>
  <c r="P54" i="163"/>
  <c r="P55" i="163"/>
  <c r="P56" i="163"/>
  <c r="P57" i="163"/>
  <c r="P58" i="163"/>
  <c r="P59" i="163"/>
  <c r="P60" i="163"/>
  <c r="P61" i="163"/>
  <c r="P62" i="163"/>
  <c r="P63" i="163"/>
  <c r="P64" i="163"/>
  <c r="P65" i="163"/>
  <c r="P66" i="163"/>
  <c r="P67" i="163"/>
  <c r="P68" i="163"/>
  <c r="P69" i="163"/>
  <c r="P70" i="163"/>
  <c r="P71" i="163"/>
  <c r="P72" i="163"/>
  <c r="P73" i="163"/>
  <c r="P74" i="163"/>
  <c r="P75" i="163"/>
  <c r="P76" i="163"/>
  <c r="P77" i="163"/>
  <c r="P78" i="163"/>
  <c r="P79" i="163"/>
  <c r="P80" i="163"/>
  <c r="P81" i="163"/>
  <c r="P82" i="163"/>
  <c r="P83" i="163"/>
  <c r="P84" i="163"/>
  <c r="P85" i="163"/>
  <c r="P86" i="163"/>
  <c r="P87" i="163"/>
  <c r="O9" i="163"/>
  <c r="O10" i="163"/>
  <c r="O11" i="163"/>
  <c r="O12" i="163"/>
  <c r="O13" i="163"/>
  <c r="O14" i="163"/>
  <c r="O15" i="163"/>
  <c r="O16" i="163"/>
  <c r="O17" i="163"/>
  <c r="O18" i="163"/>
  <c r="O19" i="163"/>
  <c r="O20" i="163"/>
  <c r="O21" i="163"/>
  <c r="O22" i="163"/>
  <c r="O23" i="163"/>
  <c r="O24" i="163"/>
  <c r="O25" i="163"/>
  <c r="O26" i="163"/>
  <c r="O27" i="163"/>
  <c r="O28" i="163"/>
  <c r="O29" i="163"/>
  <c r="O30" i="163"/>
  <c r="O31" i="163"/>
  <c r="O32" i="163"/>
  <c r="O33" i="163"/>
  <c r="O34" i="163"/>
  <c r="O35" i="163"/>
  <c r="O36" i="163"/>
  <c r="O37" i="163"/>
  <c r="O38" i="163"/>
  <c r="O39" i="163"/>
  <c r="O40" i="163"/>
  <c r="O41" i="163"/>
  <c r="O42" i="163"/>
  <c r="O43" i="163"/>
  <c r="O44" i="163"/>
  <c r="O45" i="163"/>
  <c r="O46" i="163"/>
  <c r="O47" i="163"/>
  <c r="O48" i="163"/>
  <c r="O49" i="163"/>
  <c r="O50" i="163"/>
  <c r="O51" i="163"/>
  <c r="O52" i="163"/>
  <c r="O53" i="163"/>
  <c r="O54" i="163"/>
  <c r="O55" i="163"/>
  <c r="O56" i="163"/>
  <c r="O57" i="163"/>
  <c r="O58" i="163"/>
  <c r="O59" i="163"/>
  <c r="O60" i="163"/>
  <c r="O61" i="163"/>
  <c r="O62" i="163"/>
  <c r="O63" i="163"/>
  <c r="O64" i="163"/>
  <c r="O65" i="163"/>
  <c r="O66" i="163"/>
  <c r="O67" i="163"/>
  <c r="O68" i="163"/>
  <c r="O69" i="163"/>
  <c r="O70" i="163"/>
  <c r="O71" i="163"/>
  <c r="O72" i="163"/>
  <c r="O73" i="163"/>
  <c r="O74" i="163"/>
  <c r="O75" i="163"/>
  <c r="O76" i="163"/>
  <c r="O77" i="163"/>
  <c r="O78" i="163"/>
  <c r="O79" i="163"/>
  <c r="O80" i="163"/>
  <c r="O81" i="163"/>
  <c r="O82" i="163"/>
  <c r="O83" i="163"/>
  <c r="O84" i="163"/>
  <c r="O85" i="163"/>
  <c r="O86" i="163"/>
  <c r="O87" i="163"/>
  <c r="N9" i="163"/>
  <c r="N10" i="163"/>
  <c r="N11" i="163"/>
  <c r="N12" i="163"/>
  <c r="N13" i="163"/>
  <c r="N14" i="163"/>
  <c r="N15" i="163"/>
  <c r="N16" i="163"/>
  <c r="N17" i="163"/>
  <c r="N18" i="163"/>
  <c r="N19" i="163"/>
  <c r="N20" i="163"/>
  <c r="N21" i="163"/>
  <c r="N22" i="163"/>
  <c r="N23" i="163"/>
  <c r="N24" i="163"/>
  <c r="N25" i="163"/>
  <c r="N26" i="163"/>
  <c r="N27" i="163"/>
  <c r="N28" i="163"/>
  <c r="N29" i="163"/>
  <c r="N30" i="163"/>
  <c r="N31" i="163"/>
  <c r="N32" i="163"/>
  <c r="N33" i="163"/>
  <c r="N34" i="163"/>
  <c r="N35" i="163"/>
  <c r="N36" i="163"/>
  <c r="N37" i="163"/>
  <c r="N38" i="163"/>
  <c r="N39" i="163"/>
  <c r="N40" i="163"/>
  <c r="N41" i="163"/>
  <c r="N42" i="163"/>
  <c r="N43" i="163"/>
  <c r="N44" i="163"/>
  <c r="N45" i="163"/>
  <c r="N46" i="163"/>
  <c r="N47" i="163"/>
  <c r="N48" i="163"/>
  <c r="N49" i="163"/>
  <c r="N50" i="163"/>
  <c r="N51" i="163"/>
  <c r="N52" i="163"/>
  <c r="N53" i="163"/>
  <c r="N54" i="163"/>
  <c r="N55" i="163"/>
  <c r="N56" i="163"/>
  <c r="N57" i="163"/>
  <c r="N58" i="163"/>
  <c r="N59" i="163"/>
  <c r="N60" i="163"/>
  <c r="N61" i="163"/>
  <c r="N62" i="163"/>
  <c r="N63" i="163"/>
  <c r="N64" i="163"/>
  <c r="N65" i="163"/>
  <c r="N66" i="163"/>
  <c r="N67" i="163"/>
  <c r="N68" i="163"/>
  <c r="N69" i="163"/>
  <c r="N70" i="163"/>
  <c r="N71" i="163"/>
  <c r="N72" i="163"/>
  <c r="N73" i="163"/>
  <c r="N74" i="163"/>
  <c r="N75" i="163"/>
  <c r="N76" i="163"/>
  <c r="N77" i="163"/>
  <c r="N78" i="163"/>
  <c r="N79" i="163"/>
  <c r="N80" i="163"/>
  <c r="N81" i="163"/>
  <c r="N82" i="163"/>
  <c r="N83" i="163"/>
  <c r="N84" i="163"/>
  <c r="N85" i="163"/>
  <c r="N86" i="163"/>
  <c r="N87" i="163"/>
  <c r="P8" i="163"/>
  <c r="O8" i="163"/>
  <c r="N8" i="163"/>
  <c r="H11" i="163"/>
  <c r="H12" i="163"/>
  <c r="H13" i="163"/>
  <c r="D88" i="163"/>
  <c r="H47" i="163"/>
  <c r="H48" i="163"/>
  <c r="H49" i="163"/>
  <c r="H50" i="163"/>
  <c r="H51" i="163"/>
  <c r="H52" i="163"/>
  <c r="E100" i="163"/>
  <c r="P88" i="163" l="1"/>
  <c r="F96" i="164"/>
  <c r="C97" i="164"/>
  <c r="O88" i="164"/>
  <c r="AX20" i="164"/>
  <c r="AW88" i="164"/>
  <c r="AX21" i="164"/>
  <c r="AX11" i="164"/>
  <c r="AX26" i="164"/>
  <c r="BA8" i="164"/>
  <c r="E91" i="164"/>
  <c r="B91" i="164" l="1"/>
  <c r="F91" i="164" l="1"/>
  <c r="C92" i="164"/>
  <c r="F92" i="164" s="1"/>
  <c r="E93" i="164"/>
  <c r="B93" i="164"/>
  <c r="AU88" i="164"/>
  <c r="AT88" i="164"/>
  <c r="AS88" i="164"/>
  <c r="AK88" i="164"/>
  <c r="AJ88" i="164"/>
  <c r="AI88" i="164"/>
  <c r="AF88" i="164"/>
  <c r="AE88" i="164"/>
  <c r="AD88" i="164"/>
  <c r="AA88" i="164"/>
  <c r="Z88" i="164"/>
  <c r="Y88" i="164"/>
  <c r="T88" i="164"/>
  <c r="F88" i="164"/>
  <c r="D88" i="164"/>
  <c r="C88" i="164"/>
  <c r="AX87" i="164"/>
  <c r="H87" i="164"/>
  <c r="AX86" i="164"/>
  <c r="H86" i="164"/>
  <c r="AX85" i="164"/>
  <c r="H85" i="164"/>
  <c r="H84" i="164"/>
  <c r="AX83" i="164"/>
  <c r="H83" i="164"/>
  <c r="AX82" i="164"/>
  <c r="H82" i="164"/>
  <c r="AX81" i="164"/>
  <c r="H81" i="164"/>
  <c r="V80" i="164"/>
  <c r="AZ80" i="164" s="1"/>
  <c r="U80" i="164"/>
  <c r="AY80" i="164" s="1"/>
  <c r="H80" i="164"/>
  <c r="V79" i="164"/>
  <c r="AZ79" i="164" s="1"/>
  <c r="U79" i="164"/>
  <c r="AY79" i="164" s="1"/>
  <c r="H79" i="164"/>
  <c r="H78" i="164"/>
  <c r="H77" i="164"/>
  <c r="BA76" i="164"/>
  <c r="H76" i="164"/>
  <c r="V75" i="164"/>
  <c r="AZ75" i="164" s="1"/>
  <c r="U75" i="164"/>
  <c r="AY75" i="164" s="1"/>
  <c r="H75" i="164"/>
  <c r="V74" i="164"/>
  <c r="AZ74" i="164" s="1"/>
  <c r="U74" i="164"/>
  <c r="AY74" i="164" s="1"/>
  <c r="H74" i="164"/>
  <c r="V73" i="164"/>
  <c r="AZ73" i="164" s="1"/>
  <c r="U73" i="164"/>
  <c r="AY73" i="164" s="1"/>
  <c r="H73" i="164"/>
  <c r="V72" i="164"/>
  <c r="AZ72" i="164" s="1"/>
  <c r="U72" i="164"/>
  <c r="AY72" i="164" s="1"/>
  <c r="H72" i="164"/>
  <c r="V71" i="164"/>
  <c r="AZ71" i="164" s="1"/>
  <c r="U71" i="164"/>
  <c r="AY71" i="164" s="1"/>
  <c r="H71" i="164"/>
  <c r="V70" i="164"/>
  <c r="AZ70" i="164" s="1"/>
  <c r="U70" i="164"/>
  <c r="AY70" i="164" s="1"/>
  <c r="H70" i="164"/>
  <c r="V69" i="164"/>
  <c r="AZ69" i="164" s="1"/>
  <c r="U69" i="164"/>
  <c r="AY69" i="164" s="1"/>
  <c r="H69" i="164"/>
  <c r="V68" i="164"/>
  <c r="AZ68" i="164" s="1"/>
  <c r="U68" i="164"/>
  <c r="AY68" i="164" s="1"/>
  <c r="H68" i="164"/>
  <c r="V67" i="164"/>
  <c r="AZ67" i="164" s="1"/>
  <c r="U67" i="164"/>
  <c r="AY67" i="164" s="1"/>
  <c r="H67" i="164"/>
  <c r="V66" i="164"/>
  <c r="AZ66" i="164" s="1"/>
  <c r="U66" i="164"/>
  <c r="AY66" i="164" s="1"/>
  <c r="H66" i="164"/>
  <c r="V65" i="164"/>
  <c r="AZ65" i="164" s="1"/>
  <c r="U65" i="164"/>
  <c r="AY65" i="164" s="1"/>
  <c r="H65" i="164"/>
  <c r="V64" i="164"/>
  <c r="AZ64" i="164" s="1"/>
  <c r="U64" i="164"/>
  <c r="AY64" i="164" s="1"/>
  <c r="H64" i="164"/>
  <c r="V63" i="164"/>
  <c r="AZ63" i="164" s="1"/>
  <c r="U63" i="164"/>
  <c r="AY63" i="164" s="1"/>
  <c r="H63" i="164"/>
  <c r="V62" i="164"/>
  <c r="AZ62" i="164" s="1"/>
  <c r="U62" i="164"/>
  <c r="AY62" i="164" s="1"/>
  <c r="H62" i="164"/>
  <c r="AZ61" i="164"/>
  <c r="AY61" i="164"/>
  <c r="AX61" i="164"/>
  <c r="H61" i="164"/>
  <c r="V60" i="164"/>
  <c r="AZ60" i="164" s="1"/>
  <c r="U60" i="164"/>
  <c r="AY60" i="164" s="1"/>
  <c r="H60" i="164"/>
  <c r="V59" i="164"/>
  <c r="AZ59" i="164" s="1"/>
  <c r="U59" i="164"/>
  <c r="AY59" i="164" s="1"/>
  <c r="H59" i="164"/>
  <c r="V58" i="164"/>
  <c r="AZ58" i="164" s="1"/>
  <c r="U58" i="164"/>
  <c r="AY58" i="164" s="1"/>
  <c r="H58" i="164"/>
  <c r="H57" i="164"/>
  <c r="H56" i="164"/>
  <c r="V55" i="164"/>
  <c r="AZ55" i="164" s="1"/>
  <c r="U55" i="164"/>
  <c r="AY55" i="164" s="1"/>
  <c r="H55" i="164"/>
  <c r="V54" i="164"/>
  <c r="AZ54" i="164" s="1"/>
  <c r="U54" i="164"/>
  <c r="AY54" i="164" s="1"/>
  <c r="H54" i="164"/>
  <c r="V53" i="164"/>
  <c r="AZ53" i="164" s="1"/>
  <c r="U53" i="164"/>
  <c r="AY53" i="164" s="1"/>
  <c r="H53" i="164"/>
  <c r="V52" i="164"/>
  <c r="AZ52" i="164" s="1"/>
  <c r="U52" i="164"/>
  <c r="AY52" i="164" s="1"/>
  <c r="H52" i="164"/>
  <c r="V51" i="164"/>
  <c r="AZ51" i="164" s="1"/>
  <c r="U51" i="164"/>
  <c r="AY51" i="164" s="1"/>
  <c r="H51" i="164"/>
  <c r="V50" i="164"/>
  <c r="AZ50" i="164" s="1"/>
  <c r="U50" i="164"/>
  <c r="AY50" i="164" s="1"/>
  <c r="H50" i="164"/>
  <c r="V49" i="164"/>
  <c r="AZ49" i="164" s="1"/>
  <c r="U49" i="164"/>
  <c r="AY49" i="164" s="1"/>
  <c r="H49" i="164"/>
  <c r="H48" i="164"/>
  <c r="V47" i="164"/>
  <c r="AZ47" i="164" s="1"/>
  <c r="U47" i="164"/>
  <c r="AY47" i="164" s="1"/>
  <c r="H47" i="164"/>
  <c r="H46" i="164"/>
  <c r="H45" i="164"/>
  <c r="H44" i="164"/>
  <c r="H43" i="164"/>
  <c r="H42" i="164"/>
  <c r="H41" i="164"/>
  <c r="H40" i="164"/>
  <c r="H39" i="164"/>
  <c r="F95" i="164" s="1"/>
  <c r="F97" i="164" s="1"/>
  <c r="H38" i="164"/>
  <c r="H37" i="164"/>
  <c r="V36" i="164"/>
  <c r="AZ36" i="164" s="1"/>
  <c r="U36" i="164"/>
  <c r="AY36" i="164" s="1"/>
  <c r="H36" i="164"/>
  <c r="V35" i="164"/>
  <c r="AZ35" i="164" s="1"/>
  <c r="U35" i="164"/>
  <c r="AY35" i="164" s="1"/>
  <c r="H35" i="164"/>
  <c r="V34" i="164"/>
  <c r="AZ34" i="164" s="1"/>
  <c r="U34" i="164"/>
  <c r="AY34" i="164" s="1"/>
  <c r="H34" i="164"/>
  <c r="V33" i="164"/>
  <c r="AZ33" i="164" s="1"/>
  <c r="U33" i="164"/>
  <c r="AY33" i="164" s="1"/>
  <c r="H33" i="164"/>
  <c r="V32" i="164"/>
  <c r="AZ32" i="164" s="1"/>
  <c r="U32" i="164"/>
  <c r="AY32" i="164" s="1"/>
  <c r="H32" i="164"/>
  <c r="V31" i="164"/>
  <c r="AZ31" i="164" s="1"/>
  <c r="U31" i="164"/>
  <c r="AY31" i="164" s="1"/>
  <c r="H31" i="164"/>
  <c r="V30" i="164"/>
  <c r="AZ30" i="164" s="1"/>
  <c r="U30" i="164"/>
  <c r="AY30" i="164" s="1"/>
  <c r="H30" i="164"/>
  <c r="V29" i="164"/>
  <c r="AZ29" i="164" s="1"/>
  <c r="U29" i="164"/>
  <c r="AY29" i="164" s="1"/>
  <c r="H29" i="164"/>
  <c r="V28" i="164"/>
  <c r="AZ28" i="164" s="1"/>
  <c r="U28" i="164"/>
  <c r="AY28" i="164" s="1"/>
  <c r="H28" i="164"/>
  <c r="V27" i="164"/>
  <c r="AZ27" i="164" s="1"/>
  <c r="U27" i="164"/>
  <c r="AY27" i="164" s="1"/>
  <c r="H27" i="164"/>
  <c r="V26" i="164"/>
  <c r="AZ26" i="164" s="1"/>
  <c r="U26" i="164"/>
  <c r="AY26" i="164" s="1"/>
  <c r="H26" i="164"/>
  <c r="V25" i="164"/>
  <c r="AZ25" i="164" s="1"/>
  <c r="U25" i="164"/>
  <c r="AY25" i="164" s="1"/>
  <c r="H25" i="164"/>
  <c r="V24" i="164"/>
  <c r="AZ24" i="164" s="1"/>
  <c r="U24" i="164"/>
  <c r="AY24" i="164" s="1"/>
  <c r="H24" i="164"/>
  <c r="V23" i="164"/>
  <c r="AZ23" i="164" s="1"/>
  <c r="U23" i="164"/>
  <c r="AY23" i="164" s="1"/>
  <c r="H23" i="164"/>
  <c r="V22" i="164"/>
  <c r="AZ22" i="164" s="1"/>
  <c r="U22" i="164"/>
  <c r="AY22" i="164" s="1"/>
  <c r="H22" i="164"/>
  <c r="H21" i="164"/>
  <c r="H20" i="164"/>
  <c r="AZ19" i="164"/>
  <c r="AY19" i="164"/>
  <c r="AX19" i="164"/>
  <c r="H19" i="164"/>
  <c r="AZ18" i="164"/>
  <c r="AY18" i="164"/>
  <c r="AX18" i="164"/>
  <c r="H18" i="164"/>
  <c r="BA17" i="164"/>
  <c r="H17" i="164"/>
  <c r="H16" i="164"/>
  <c r="H15" i="164"/>
  <c r="H14" i="164"/>
  <c r="V13" i="164"/>
  <c r="AZ13" i="164" s="1"/>
  <c r="U13" i="164"/>
  <c r="AY13" i="164" s="1"/>
  <c r="H13" i="164"/>
  <c r="V12" i="164"/>
  <c r="AZ12" i="164" s="1"/>
  <c r="U12" i="164"/>
  <c r="AY12" i="164" s="1"/>
  <c r="H12" i="164"/>
  <c r="V11" i="164"/>
  <c r="AZ11" i="164" s="1"/>
  <c r="U11" i="164"/>
  <c r="AY11" i="164" s="1"/>
  <c r="H11" i="164"/>
  <c r="H10" i="164"/>
  <c r="H9" i="164"/>
  <c r="H8" i="164"/>
  <c r="BA74" i="164" l="1"/>
  <c r="BA73" i="164"/>
  <c r="BA28" i="164"/>
  <c r="V88" i="164"/>
  <c r="U88" i="164"/>
  <c r="T91" i="164" s="1"/>
  <c r="T92" i="164" s="1"/>
  <c r="AX84" i="164"/>
  <c r="BA84" i="164" s="1"/>
  <c r="BA60" i="164"/>
  <c r="BA68" i="164"/>
  <c r="BA54" i="164"/>
  <c r="BA25" i="164"/>
  <c r="BA26" i="164"/>
  <c r="BA27" i="164"/>
  <c r="BA34" i="164"/>
  <c r="BA19" i="164"/>
  <c r="BA10" i="164"/>
  <c r="BA87" i="164"/>
  <c r="BA51" i="164"/>
  <c r="BA49" i="164"/>
  <c r="BA80" i="164"/>
  <c r="BA9" i="164"/>
  <c r="BA36" i="164"/>
  <c r="BA65" i="164"/>
  <c r="BA81" i="164"/>
  <c r="BA46" i="164"/>
  <c r="BA55" i="164"/>
  <c r="BA42" i="164"/>
  <c r="BA50" i="164"/>
  <c r="BA71" i="164"/>
  <c r="BA82" i="164"/>
  <c r="BA41" i="164"/>
  <c r="BA18" i="164"/>
  <c r="BA33" i="164"/>
  <c r="BA66" i="164"/>
  <c r="F93" i="164"/>
  <c r="BA31" i="164"/>
  <c r="BA79" i="164"/>
  <c r="BA86" i="164"/>
  <c r="BA22" i="164"/>
  <c r="C93" i="164"/>
  <c r="BA21" i="164"/>
  <c r="BA24" i="164"/>
  <c r="BA72" i="164"/>
  <c r="BA14" i="164"/>
  <c r="BA30" i="164"/>
  <c r="BA53" i="164"/>
  <c r="BA78" i="164"/>
  <c r="BA62" i="164"/>
  <c r="G88" i="164"/>
  <c r="BA45" i="164"/>
  <c r="BA57" i="164"/>
  <c r="BA58" i="164"/>
  <c r="BA59" i="164"/>
  <c r="BA38" i="164"/>
  <c r="BA48" i="164"/>
  <c r="BA64" i="164"/>
  <c r="BA70" i="164"/>
  <c r="H88" i="164"/>
  <c r="BA13" i="164"/>
  <c r="BA23" i="164"/>
  <c r="BA40" i="164"/>
  <c r="BA16" i="164"/>
  <c r="BA63" i="164"/>
  <c r="BA29" i="164"/>
  <c r="BA39" i="164"/>
  <c r="BA44" i="164"/>
  <c r="BA56" i="164"/>
  <c r="BA67" i="164"/>
  <c r="BA12" i="164"/>
  <c r="P88" i="164"/>
  <c r="BA15" i="164"/>
  <c r="BA20" i="164"/>
  <c r="BA32" i="164"/>
  <c r="BA43" i="164"/>
  <c r="BA69" i="164"/>
  <c r="BA83" i="164"/>
  <c r="BA85" i="164"/>
  <c r="Q88" i="164"/>
  <c r="AZ88" i="164"/>
  <c r="BA35" i="164"/>
  <c r="BA61" i="164"/>
  <c r="BA75" i="164"/>
  <c r="AV88" i="164"/>
  <c r="BA37" i="164"/>
  <c r="BA47" i="164"/>
  <c r="BA52" i="164"/>
  <c r="BA77" i="164"/>
  <c r="O91" i="164" l="1"/>
  <c r="BA91" i="164"/>
  <c r="BA11" i="164"/>
  <c r="BA88" i="164" s="1"/>
  <c r="AY88" i="164"/>
  <c r="AX88" i="164"/>
  <c r="H69" i="163" l="1"/>
  <c r="B91" i="163" l="1"/>
  <c r="F102" i="163" l="1"/>
  <c r="C100" i="163"/>
  <c r="B100" i="163"/>
  <c r="F99" i="163"/>
  <c r="F98" i="163"/>
  <c r="F97" i="163"/>
  <c r="E91" i="163" l="1"/>
  <c r="F96" i="163"/>
  <c r="F95" i="163"/>
  <c r="F100" i="163" s="1"/>
  <c r="C91" i="163" l="1"/>
  <c r="E93" i="163"/>
  <c r="E104" i="163" s="1"/>
  <c r="B93" i="163" l="1"/>
  <c r="B104" i="163" s="1"/>
  <c r="C93" i="163"/>
  <c r="C104" i="163" s="1"/>
  <c r="F91" i="163"/>
  <c r="F88" i="163"/>
  <c r="C88" i="163"/>
  <c r="G80" i="163"/>
  <c r="H86" i="163"/>
  <c r="H20" i="163"/>
  <c r="H21" i="163"/>
  <c r="H22" i="163"/>
  <c r="H23" i="163"/>
  <c r="H24" i="163"/>
  <c r="H25" i="163"/>
  <c r="H26" i="163"/>
  <c r="H27" i="163"/>
  <c r="H28" i="163"/>
  <c r="H29" i="163"/>
  <c r="H30" i="163"/>
  <c r="H31" i="163"/>
  <c r="H32" i="163"/>
  <c r="H33" i="163"/>
  <c r="H34" i="163"/>
  <c r="H35" i="163"/>
  <c r="H36" i="163"/>
  <c r="H37" i="163"/>
  <c r="H38" i="163"/>
  <c r="H39" i="163"/>
  <c r="H40" i="163"/>
  <c r="H41" i="163"/>
  <c r="H42" i="163"/>
  <c r="H43" i="163"/>
  <c r="H44" i="163"/>
  <c r="H45" i="163"/>
  <c r="H46" i="163"/>
  <c r="H53" i="163"/>
  <c r="H54" i="163"/>
  <c r="H55" i="163"/>
  <c r="H56" i="163"/>
  <c r="H57" i="163"/>
  <c r="H58" i="163"/>
  <c r="H59" i="163"/>
  <c r="H60" i="163"/>
  <c r="H61" i="163"/>
  <c r="H62" i="163"/>
  <c r="H63" i="163"/>
  <c r="H64" i="163"/>
  <c r="H65" i="163"/>
  <c r="H66" i="163"/>
  <c r="H67" i="163"/>
  <c r="H68" i="163"/>
  <c r="H70" i="163"/>
  <c r="H71" i="163"/>
  <c r="H72" i="163"/>
  <c r="H73" i="163"/>
  <c r="H74" i="163"/>
  <c r="H75" i="163"/>
  <c r="H76" i="163"/>
  <c r="H77" i="163"/>
  <c r="H78" i="163"/>
  <c r="H79" i="163"/>
  <c r="H80" i="163"/>
  <c r="H81" i="163"/>
  <c r="H82" i="163"/>
  <c r="H83" i="163"/>
  <c r="H84" i="163"/>
  <c r="H85" i="163"/>
  <c r="H87" i="163"/>
  <c r="H9" i="163"/>
  <c r="H10" i="163"/>
  <c r="H14" i="163"/>
  <c r="H15" i="163"/>
  <c r="H16" i="163"/>
  <c r="H17" i="163"/>
  <c r="H18" i="163"/>
  <c r="H19" i="163"/>
  <c r="H8" i="163"/>
  <c r="AW18" i="163"/>
  <c r="F104" i="163" l="1"/>
  <c r="H88" i="163"/>
  <c r="F93" i="163"/>
  <c r="AT88" i="163"/>
  <c r="AS88" i="163"/>
  <c r="AR88" i="163"/>
  <c r="AI88" i="163"/>
  <c r="AH88" i="163"/>
  <c r="AE88" i="163"/>
  <c r="AD88" i="163"/>
  <c r="Z88" i="163"/>
  <c r="Y88" i="163"/>
  <c r="X88" i="163"/>
  <c r="U88" i="163"/>
  <c r="T88" i="163"/>
  <c r="S88" i="163"/>
  <c r="O88" i="163"/>
  <c r="N88" i="163"/>
  <c r="N91" i="163" s="1"/>
  <c r="AY87" i="163"/>
  <c r="AX87" i="163"/>
  <c r="AW87" i="163"/>
  <c r="AY86" i="163"/>
  <c r="AX86" i="163"/>
  <c r="AW86" i="163"/>
  <c r="AY85" i="163"/>
  <c r="AX85" i="163"/>
  <c r="AW85" i="163"/>
  <c r="G85" i="163"/>
  <c r="AY84" i="163"/>
  <c r="AX84" i="163"/>
  <c r="AW84" i="163"/>
  <c r="AY83" i="163"/>
  <c r="AX83" i="163"/>
  <c r="AW83" i="163"/>
  <c r="AY82" i="163"/>
  <c r="AX82" i="163"/>
  <c r="AW82" i="163"/>
  <c r="AY81" i="163"/>
  <c r="AX81" i="163"/>
  <c r="AW81" i="163"/>
  <c r="AX80" i="163"/>
  <c r="AW80" i="163"/>
  <c r="AY80" i="163"/>
  <c r="AY79" i="163"/>
  <c r="AX79" i="163"/>
  <c r="AW79" i="163"/>
  <c r="AY78" i="163"/>
  <c r="AX78" i="163"/>
  <c r="AW78" i="163"/>
  <c r="AY77" i="163"/>
  <c r="AX77" i="163"/>
  <c r="AW77" i="163"/>
  <c r="AY76" i="163"/>
  <c r="AX76" i="163"/>
  <c r="AW76" i="163"/>
  <c r="AY75" i="163"/>
  <c r="AX75" i="163"/>
  <c r="AW75" i="163"/>
  <c r="AY74" i="163"/>
  <c r="AX74" i="163"/>
  <c r="AW74" i="163"/>
  <c r="AY73" i="163"/>
  <c r="AX73" i="163"/>
  <c r="AW73" i="163"/>
  <c r="AY72" i="163"/>
  <c r="AX72" i="163"/>
  <c r="AW72" i="163"/>
  <c r="AY71" i="163"/>
  <c r="AX71" i="163"/>
  <c r="AW71" i="163"/>
  <c r="AY70" i="163"/>
  <c r="AX70" i="163"/>
  <c r="AW70" i="163"/>
  <c r="AY69" i="163"/>
  <c r="AX69" i="163"/>
  <c r="AW69" i="163"/>
  <c r="AY68" i="163"/>
  <c r="AX68" i="163"/>
  <c r="AW68" i="163"/>
  <c r="AY67" i="163"/>
  <c r="AX67" i="163"/>
  <c r="AW67" i="163"/>
  <c r="AY66" i="163"/>
  <c r="AX66" i="163"/>
  <c r="AW66" i="163"/>
  <c r="AY65" i="163"/>
  <c r="AX65" i="163"/>
  <c r="AW65" i="163"/>
  <c r="AY64" i="163"/>
  <c r="AX64" i="163"/>
  <c r="AW64" i="163"/>
  <c r="AY63" i="163"/>
  <c r="AX63" i="163"/>
  <c r="AW63" i="163"/>
  <c r="AY62" i="163"/>
  <c r="AX62" i="163"/>
  <c r="AW62" i="163"/>
  <c r="AY61" i="163"/>
  <c r="AX61" i="163"/>
  <c r="AW61" i="163"/>
  <c r="AY60" i="163"/>
  <c r="AX60" i="163"/>
  <c r="AW60" i="163"/>
  <c r="AY59" i="163"/>
  <c r="AX59" i="163"/>
  <c r="AW59" i="163"/>
  <c r="AY58" i="163"/>
  <c r="AX58" i="163"/>
  <c r="AW58" i="163"/>
  <c r="AY57" i="163"/>
  <c r="AX57" i="163"/>
  <c r="AW57" i="163"/>
  <c r="AY56" i="163"/>
  <c r="AX56" i="163"/>
  <c r="AW56" i="163"/>
  <c r="AY55" i="163"/>
  <c r="AX55" i="163"/>
  <c r="AW55" i="163"/>
  <c r="AY54" i="163"/>
  <c r="AX54" i="163"/>
  <c r="AW54" i="163"/>
  <c r="AY53" i="163"/>
  <c r="AX53" i="163"/>
  <c r="AW53" i="163"/>
  <c r="AY52" i="163"/>
  <c r="AX52" i="163"/>
  <c r="AW52" i="163"/>
  <c r="AY51" i="163"/>
  <c r="AX51" i="163"/>
  <c r="AW51" i="163"/>
  <c r="AY50" i="163"/>
  <c r="AX50" i="163"/>
  <c r="AW50" i="163"/>
  <c r="AY49" i="163"/>
  <c r="AX49" i="163"/>
  <c r="AW49" i="163"/>
  <c r="AC88" i="163"/>
  <c r="AY48" i="163"/>
  <c r="AX48" i="163"/>
  <c r="AW48" i="163"/>
  <c r="AY47" i="163"/>
  <c r="AX47" i="163"/>
  <c r="AW47" i="163"/>
  <c r="AY46" i="163"/>
  <c r="AX46" i="163"/>
  <c r="AW46" i="163"/>
  <c r="AY45" i="163"/>
  <c r="AX45" i="163"/>
  <c r="AW45" i="163"/>
  <c r="AY44" i="163"/>
  <c r="AX44" i="163"/>
  <c r="AW44" i="163"/>
  <c r="AY43" i="163"/>
  <c r="AX43" i="163"/>
  <c r="AW43" i="163"/>
  <c r="AY42" i="163"/>
  <c r="AX42" i="163"/>
  <c r="AW42" i="163"/>
  <c r="AY41" i="163"/>
  <c r="AX41" i="163"/>
  <c r="AW41" i="163"/>
  <c r="AY40" i="163"/>
  <c r="AX40" i="163"/>
  <c r="AW40" i="163"/>
  <c r="AY39" i="163"/>
  <c r="AX39" i="163"/>
  <c r="AW39" i="163"/>
  <c r="AY38" i="163"/>
  <c r="AX38" i="163"/>
  <c r="AW38" i="163"/>
  <c r="AY37" i="163"/>
  <c r="AX37" i="163"/>
  <c r="AW37" i="163"/>
  <c r="AY36" i="163"/>
  <c r="AX36" i="163"/>
  <c r="AW36" i="163"/>
  <c r="AY35" i="163"/>
  <c r="AX35" i="163"/>
  <c r="AW35" i="163"/>
  <c r="AY34" i="163"/>
  <c r="AX34" i="163"/>
  <c r="AW34" i="163"/>
  <c r="AY33" i="163"/>
  <c r="AX33" i="163"/>
  <c r="AW33" i="163"/>
  <c r="AY32" i="163"/>
  <c r="AX32" i="163"/>
  <c r="AW32" i="163"/>
  <c r="AY31" i="163"/>
  <c r="AX31" i="163"/>
  <c r="AW31" i="163"/>
  <c r="AY30" i="163"/>
  <c r="AX30" i="163"/>
  <c r="AW30" i="163"/>
  <c r="AY29" i="163"/>
  <c r="AX29" i="163"/>
  <c r="AW29" i="163"/>
  <c r="AY28" i="163"/>
  <c r="AX28" i="163"/>
  <c r="AW28" i="163"/>
  <c r="AY27" i="163"/>
  <c r="AX27" i="163"/>
  <c r="AW27" i="163"/>
  <c r="AY26" i="163"/>
  <c r="AX26" i="163"/>
  <c r="AW26" i="163"/>
  <c r="AY25" i="163"/>
  <c r="AX25" i="163"/>
  <c r="AW25" i="163"/>
  <c r="AY24" i="163"/>
  <c r="AX24" i="163"/>
  <c r="AW24" i="163"/>
  <c r="AY23" i="163"/>
  <c r="AX23" i="163"/>
  <c r="AW23" i="163"/>
  <c r="AY22" i="163"/>
  <c r="AX22" i="163"/>
  <c r="AW22" i="163"/>
  <c r="AY21" i="163"/>
  <c r="AX21" i="163"/>
  <c r="AW21" i="163"/>
  <c r="AY20" i="163"/>
  <c r="AX20" i="163"/>
  <c r="AW20" i="163"/>
  <c r="AY19" i="163"/>
  <c r="AX19" i="163"/>
  <c r="AW19" i="163"/>
  <c r="AY18" i="163"/>
  <c r="AX18" i="163"/>
  <c r="AY17" i="163"/>
  <c r="AX17" i="163"/>
  <c r="AW17" i="163"/>
  <c r="AY16" i="163"/>
  <c r="AX16" i="163"/>
  <c r="AW16" i="163"/>
  <c r="AY15" i="163"/>
  <c r="AX15" i="163"/>
  <c r="AW15" i="163"/>
  <c r="AY14" i="163"/>
  <c r="AX14" i="163"/>
  <c r="AW14" i="163"/>
  <c r="AY13" i="163"/>
  <c r="AX13" i="163"/>
  <c r="AW13" i="163"/>
  <c r="AY12" i="163"/>
  <c r="AX12" i="163"/>
  <c r="AW12" i="163"/>
  <c r="AY11" i="163"/>
  <c r="AX11" i="163"/>
  <c r="AW11" i="163"/>
  <c r="AY10" i="163"/>
  <c r="AX10" i="163"/>
  <c r="AW10" i="163"/>
  <c r="AY9" i="163"/>
  <c r="AX9" i="163"/>
  <c r="AW9" i="163"/>
  <c r="AY8" i="163"/>
  <c r="AX8" i="163"/>
  <c r="AW8" i="163"/>
  <c r="J94" i="163" l="1"/>
  <c r="AZ18" i="163"/>
  <c r="AZ54" i="163"/>
  <c r="AZ57" i="163"/>
  <c r="AZ46" i="163"/>
  <c r="AZ13" i="163"/>
  <c r="AZ12" i="163"/>
  <c r="AZ27" i="163"/>
  <c r="AZ36" i="163"/>
  <c r="AZ47" i="163"/>
  <c r="AZ50" i="163"/>
  <c r="AZ58" i="163"/>
  <c r="AZ61" i="163"/>
  <c r="AZ64" i="163"/>
  <c r="AU88" i="163"/>
  <c r="AZ82" i="163"/>
  <c r="AZ31" i="163"/>
  <c r="AZ10" i="163"/>
  <c r="AZ51" i="163"/>
  <c r="AZ60" i="163"/>
  <c r="AZ65" i="163"/>
  <c r="AZ73" i="163"/>
  <c r="AZ77" i="163"/>
  <c r="AZ80" i="163"/>
  <c r="AZ81" i="163"/>
  <c r="AZ85" i="163"/>
  <c r="AZ52" i="163"/>
  <c r="AZ26" i="163"/>
  <c r="AZ34" i="163"/>
  <c r="AZ25" i="163"/>
  <c r="AZ66" i="163"/>
  <c r="AZ9" i="163"/>
  <c r="AZ23" i="163"/>
  <c r="AZ33" i="163"/>
  <c r="AZ49" i="163"/>
  <c r="AZ63" i="163"/>
  <c r="AZ67" i="163"/>
  <c r="AZ70" i="163"/>
  <c r="AZ83" i="163"/>
  <c r="AZ41" i="163"/>
  <c r="AZ71" i="163"/>
  <c r="AZ62" i="163"/>
  <c r="AZ16" i="163"/>
  <c r="AZ29" i="163"/>
  <c r="AZ35" i="163"/>
  <c r="AZ39" i="163"/>
  <c r="AZ42" i="163"/>
  <c r="AZ48" i="163"/>
  <c r="AZ53" i="163"/>
  <c r="AZ55" i="163"/>
  <c r="AZ59" i="163"/>
  <c r="AZ72" i="163"/>
  <c r="AZ74" i="163"/>
  <c r="AZ76" i="163"/>
  <c r="AZ78" i="163"/>
  <c r="AZ84" i="163"/>
  <c r="AZ87" i="163"/>
  <c r="AZ56" i="163"/>
  <c r="AZ69" i="163"/>
  <c r="AZ11" i="163"/>
  <c r="AZ14" i="163"/>
  <c r="AZ20" i="163"/>
  <c r="AZ21" i="163"/>
  <c r="AZ22" i="163"/>
  <c r="AZ24" i="163"/>
  <c r="AZ28" i="163"/>
  <c r="AZ30" i="163"/>
  <c r="AZ32" i="163"/>
  <c r="AZ44" i="163"/>
  <c r="AZ68" i="163"/>
  <c r="AZ75" i="163"/>
  <c r="AZ79" i="163"/>
  <c r="AZ8" i="163"/>
  <c r="AZ17" i="163"/>
  <c r="AZ43" i="163"/>
  <c r="AZ19" i="163"/>
  <c r="AZ86" i="163"/>
  <c r="AZ45" i="163"/>
  <c r="AZ40" i="163"/>
  <c r="AZ38" i="163"/>
  <c r="AZ37" i="163"/>
  <c r="AZ15" i="163"/>
  <c r="AX88" i="163"/>
  <c r="G88" i="163"/>
  <c r="AJ88" i="163"/>
  <c r="AW88" i="163"/>
  <c r="AY88" i="163"/>
  <c r="AZ88" i="163" l="1"/>
</calcChain>
</file>

<file path=xl/comments1.xml><?xml version="1.0" encoding="utf-8"?>
<comments xmlns="http://schemas.openxmlformats.org/spreadsheetml/2006/main">
  <authors>
    <author>Windows User</author>
  </authors>
  <commentList>
    <comment ref="C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adjustment per billing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6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adjustment per billing
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5
</t>
        </r>
      </text>
    </comment>
    <comment ref="C10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5
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6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1 
PMT # 1</t>
        </r>
      </text>
    </comment>
    <comment ref="C10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1
PMT # 1
</t>
        </r>
      </text>
    </comment>
    <comment ref="E10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PO 190979 LINE 3
PMT # 1</t>
        </r>
      </text>
    </comment>
  </commentList>
</comments>
</file>

<file path=xl/sharedStrings.xml><?xml version="1.0" encoding="utf-8"?>
<sst xmlns="http://schemas.openxmlformats.org/spreadsheetml/2006/main" count="4646" uniqueCount="476">
  <si>
    <t>VENDOR:  2013</t>
  </si>
  <si>
    <t>55-0645.01</t>
  </si>
  <si>
    <t>55-1270-01</t>
  </si>
  <si>
    <t>55-7610-01</t>
  </si>
  <si>
    <t>60-8589-01</t>
  </si>
  <si>
    <t>31-1051.01</t>
  </si>
  <si>
    <t>55-0001.01</t>
  </si>
  <si>
    <t>60-1069.01</t>
  </si>
  <si>
    <t>12-6662.01</t>
  </si>
  <si>
    <t>12-6862.01</t>
  </si>
  <si>
    <t>60-1229-01</t>
  </si>
  <si>
    <t>60-2609.01</t>
  </si>
  <si>
    <t>36-1642.01</t>
  </si>
  <si>
    <t>12-4262.01</t>
  </si>
  <si>
    <t>60-1239.01</t>
  </si>
  <si>
    <t>45-1135.01</t>
  </si>
  <si>
    <t>55-7896.01</t>
  </si>
  <si>
    <t>55-7895.01</t>
  </si>
  <si>
    <t>45-1775.01</t>
  </si>
  <si>
    <t>45-2475.01</t>
  </si>
  <si>
    <t>38-0668-01</t>
  </si>
  <si>
    <t>60-2959.01</t>
  </si>
  <si>
    <t>25-6135.01</t>
  </si>
  <si>
    <t>25-6655.01</t>
  </si>
  <si>
    <t>60-1709.01</t>
  </si>
  <si>
    <t>55-0949.01</t>
  </si>
  <si>
    <t>38-0388.01</t>
  </si>
  <si>
    <t>38-0389.01</t>
  </si>
  <si>
    <t>60-2929.01</t>
  </si>
  <si>
    <t>60-2949.01</t>
  </si>
  <si>
    <t>55-0540.01</t>
  </si>
  <si>
    <t>60-1519.01</t>
  </si>
  <si>
    <t>60-1529.01</t>
  </si>
  <si>
    <t>60-1539.01</t>
  </si>
  <si>
    <t>60-1549.01</t>
  </si>
  <si>
    <t>60-1559.01</t>
  </si>
  <si>
    <t>60-1569.01</t>
  </si>
  <si>
    <t>60-1579.01</t>
  </si>
  <si>
    <t>45-2015.01</t>
  </si>
  <si>
    <t>45-2016.01</t>
  </si>
  <si>
    <t>45-4395.01</t>
  </si>
  <si>
    <t>55-0255.01</t>
  </si>
  <si>
    <t>55-0256.01</t>
  </si>
  <si>
    <t>55-0570.01</t>
  </si>
  <si>
    <t>55-0640.01</t>
  </si>
  <si>
    <t>60-2469.01</t>
  </si>
  <si>
    <t>60-2470.01</t>
  </si>
  <si>
    <t>60-2479.01</t>
  </si>
  <si>
    <t>60-2489.01</t>
  </si>
  <si>
    <t>60-2509.01</t>
  </si>
  <si>
    <t>60-2519.01</t>
  </si>
  <si>
    <t>60-2529.01</t>
  </si>
  <si>
    <t>60-2549.01</t>
  </si>
  <si>
    <t>60-2559.01</t>
  </si>
  <si>
    <t>60-2569.01</t>
  </si>
  <si>
    <t>44-4474.01</t>
  </si>
  <si>
    <t>46-1486.01</t>
  </si>
  <si>
    <t>60-2279.01</t>
  </si>
  <si>
    <t>09-1789.04</t>
  </si>
  <si>
    <t>13-2023.01</t>
  </si>
  <si>
    <t>55-3059.03</t>
  </si>
  <si>
    <t>29-2449.05</t>
  </si>
  <si>
    <t>01-00000-0-00000-</t>
  </si>
  <si>
    <t>WATER</t>
  </si>
  <si>
    <t>INPUT</t>
  </si>
  <si>
    <t>COLUMN</t>
  </si>
  <si>
    <t>REFUSE/</t>
  </si>
  <si>
    <t>SWEEP</t>
  </si>
  <si>
    <t>TOTAL</t>
  </si>
  <si>
    <t>BILL</t>
  </si>
  <si>
    <t xml:space="preserve">BILLING </t>
  </si>
  <si>
    <t>PERIOD</t>
  </si>
  <si>
    <t>ADMIN</t>
  </si>
  <si>
    <t>EDISON</t>
  </si>
  <si>
    <t>FRANKLIN</t>
  </si>
  <si>
    <t>GRANT</t>
  </si>
  <si>
    <t>MCKINLY</t>
  </si>
  <si>
    <t>MUIR/SMSH</t>
  </si>
  <si>
    <t>ROGERS</t>
  </si>
  <si>
    <t>ROOSEVT</t>
  </si>
  <si>
    <t>ROOS/FIRE</t>
  </si>
  <si>
    <t>ADAMS</t>
  </si>
  <si>
    <t>LINCLN</t>
  </si>
  <si>
    <t>OLYMPIC</t>
  </si>
  <si>
    <t>SAMOHI</t>
  </si>
  <si>
    <t>SAM/FIRE</t>
  </si>
  <si>
    <t>WASH WST</t>
  </si>
  <si>
    <t>LCN CC</t>
  </si>
  <si>
    <t>MCKY CC</t>
  </si>
  <si>
    <t>TRANSP</t>
  </si>
  <si>
    <t>55-0565.01</t>
  </si>
  <si>
    <t>82000-5570-070-2700</t>
  </si>
  <si>
    <t>82000-5570-058-2580</t>
  </si>
  <si>
    <t>82000-5570-060-2601</t>
  </si>
  <si>
    <t>REFUSE</t>
  </si>
  <si>
    <t>SEWER</t>
  </si>
  <si>
    <t>Total</t>
  </si>
  <si>
    <t>water/sewer</t>
  </si>
  <si>
    <t>refuse/sweeper</t>
  </si>
  <si>
    <t>CITY OF SM WATER/SEWER/REFUSE SWEEP</t>
  </si>
  <si>
    <t>ACCT OBJECT " 5530" LOC"060-2601"</t>
  </si>
  <si>
    <t>01-00000-0-00000-82000"</t>
  </si>
  <si>
    <t>"5570" LOC"060-2601"</t>
  </si>
  <si>
    <t>01-00000-0-00000-82000</t>
  </si>
  <si>
    <t>Inspect/fire</t>
  </si>
  <si>
    <t>SAMO/late</t>
  </si>
  <si>
    <t>12-61050-0-85000-</t>
  </si>
  <si>
    <t>1634 17h</t>
  </si>
  <si>
    <t>1638 17th</t>
  </si>
  <si>
    <t>1000258-01</t>
  </si>
  <si>
    <t>00-79064-01</t>
  </si>
  <si>
    <t>1648 17th St</t>
  </si>
  <si>
    <t>Totals</t>
  </si>
  <si>
    <t>TOTALS</t>
  </si>
  <si>
    <t>GRAND</t>
  </si>
  <si>
    <t>Fire Inspection Fee</t>
  </si>
  <si>
    <t>Transportation</t>
  </si>
  <si>
    <t>05-50001-01</t>
  </si>
  <si>
    <t>07-92350-02</t>
  </si>
  <si>
    <t>79-2351-01</t>
  </si>
  <si>
    <t>00-0414.01</t>
  </si>
  <si>
    <t>SMMUSD</t>
  </si>
  <si>
    <t>1000414-01</t>
  </si>
  <si>
    <t>1000402-01</t>
  </si>
  <si>
    <t>1000415-01</t>
  </si>
  <si>
    <t>Fire</t>
  </si>
  <si>
    <t>CITY OF SANTA MONICA UTILITY BILL - 2017-2018</t>
  </si>
  <si>
    <t>79-2350-02</t>
  </si>
  <si>
    <t>1000411-01</t>
  </si>
  <si>
    <t>1000413-01</t>
  </si>
  <si>
    <t>1000412-01</t>
  </si>
  <si>
    <t>USAGE</t>
  </si>
  <si>
    <t>40-1860.02</t>
  </si>
  <si>
    <t>1000400-01</t>
  </si>
  <si>
    <t>55-0095-04</t>
  </si>
  <si>
    <t>Payment # 3</t>
  </si>
  <si>
    <t>Payment # 4</t>
  </si>
  <si>
    <t>Payment # 5</t>
  </si>
  <si>
    <t>Payment # 6</t>
  </si>
  <si>
    <t>Payment # 7</t>
  </si>
  <si>
    <t>05/17/18-07/17/18</t>
  </si>
  <si>
    <t>01-00000-0-00000-82000-5530-060-2601</t>
  </si>
  <si>
    <t>12-61050-0-85000-82000-5530-071-2700</t>
  </si>
  <si>
    <t>01-00000-0-00000-82000-5530-058-2580</t>
  </si>
  <si>
    <t>CITY Of SANTA MONICA UTILITY BILL</t>
  </si>
  <si>
    <t>05/23/18-07/24/18</t>
  </si>
  <si>
    <t>05/21/18-07/19/18</t>
  </si>
  <si>
    <t>METER #</t>
  </si>
  <si>
    <t>PAYMENT # 1</t>
  </si>
  <si>
    <t>GAL</t>
  </si>
  <si>
    <t>HCF</t>
  </si>
  <si>
    <t>PAYMENT # 2</t>
  </si>
  <si>
    <t xml:space="preserve">GAL </t>
  </si>
  <si>
    <t>0018205759</t>
  </si>
  <si>
    <t>0025116857</t>
  </si>
  <si>
    <t>0018350995</t>
  </si>
  <si>
    <t>0017001709</t>
  </si>
  <si>
    <t>12-61050-0-85000-82000-5570-070-2700</t>
  </si>
  <si>
    <t>01-00000-0-00000-82000-5570-060-2601</t>
  </si>
  <si>
    <t>01-00000-0-00000-82000-5530-060-2601 (1)</t>
  </si>
  <si>
    <t>01-00000-0-00000-82000-5530-058-2580 (2)</t>
  </si>
  <si>
    <t>01-00000-0-00000-82000 (3)</t>
  </si>
  <si>
    <t>06/13/18-08/14/18</t>
  </si>
  <si>
    <t>06/18/18-08/16/18</t>
  </si>
  <si>
    <t>06/19/18-08/17/18</t>
  </si>
  <si>
    <t>06/14/18-08/15/18</t>
  </si>
  <si>
    <t>06/20/18-08/21/18</t>
  </si>
  <si>
    <t>06/13/18-08/13/18</t>
  </si>
  <si>
    <t>06/13/18-08/13/1/</t>
  </si>
  <si>
    <t>06/13/18/08/13/18</t>
  </si>
  <si>
    <t>06/19/18-08/21/18</t>
  </si>
  <si>
    <t>04/12/18-06/13/18</t>
  </si>
  <si>
    <t>PURCHASE ORDER NBR.190979</t>
  </si>
  <si>
    <t>PMT # 2</t>
  </si>
  <si>
    <t>PMT # 1</t>
  </si>
  <si>
    <t>06/05/18-08/03/18</t>
  </si>
  <si>
    <t>06/04/18-08/02/18</t>
  </si>
  <si>
    <t>06/04/08-08/02/18</t>
  </si>
  <si>
    <t>06/01/18-08/01/18</t>
  </si>
  <si>
    <t>05/15/18-07/13/18</t>
  </si>
  <si>
    <t>PMT#1</t>
  </si>
  <si>
    <t>07/05/18-09/05/18</t>
  </si>
  <si>
    <t>07/09/18-09/06/18</t>
  </si>
  <si>
    <t>07/05/18-09/0518</t>
  </si>
  <si>
    <t>07/05/18-09/08/18</t>
  </si>
  <si>
    <t xml:space="preserve">BN 0053 </t>
  </si>
  <si>
    <t>07/17/18-09/17/18</t>
  </si>
  <si>
    <t>07/19/18-09/19/18</t>
  </si>
  <si>
    <t>07/24/18-09/24/18</t>
  </si>
  <si>
    <t>BN 0068</t>
  </si>
  <si>
    <t>PMT#2</t>
  </si>
  <si>
    <t>BN 0083</t>
  </si>
  <si>
    <t>CURRENT BATCH</t>
  </si>
  <si>
    <t>07/13/18-09/12/18</t>
  </si>
  <si>
    <t>01-00000-0-00000-82000-5570-058-2580</t>
  </si>
  <si>
    <t>08/02/18-10/03/18</t>
  </si>
  <si>
    <t>08/02/18-10/01/18</t>
  </si>
  <si>
    <t>08/15/18-10/16/18</t>
  </si>
  <si>
    <t>0010001039</t>
  </si>
  <si>
    <t>0018551101</t>
  </si>
  <si>
    <t>0015008386</t>
  </si>
  <si>
    <t>0018351007</t>
  </si>
  <si>
    <t>08/14/18-10/15/18</t>
  </si>
  <si>
    <t>0070166096</t>
  </si>
  <si>
    <t>0018350998</t>
  </si>
  <si>
    <t>08/13/18-10/12/18</t>
  </si>
  <si>
    <t>0018351010</t>
  </si>
  <si>
    <t>0079482377</t>
  </si>
  <si>
    <t>0017003868</t>
  </si>
  <si>
    <t>0012214037</t>
  </si>
  <si>
    <t>0012214035</t>
  </si>
  <si>
    <t>0018351003</t>
  </si>
  <si>
    <t>0012214042</t>
  </si>
  <si>
    <t>0092654068</t>
  </si>
  <si>
    <t>08/03/18-10/04/18</t>
  </si>
  <si>
    <t>0029392664</t>
  </si>
  <si>
    <t>0029392260</t>
  </si>
  <si>
    <t>0025077255</t>
  </si>
  <si>
    <t>0002067034</t>
  </si>
  <si>
    <t>0015007744</t>
  </si>
  <si>
    <t>0015006922</t>
  </si>
  <si>
    <t>0018351006</t>
  </si>
  <si>
    <t>0015008394</t>
  </si>
  <si>
    <t>0013038591</t>
  </si>
  <si>
    <t>0015008405</t>
  </si>
  <si>
    <t>0017007114</t>
  </si>
  <si>
    <t>0/14/18-10/15/18</t>
  </si>
  <si>
    <t>0015007743</t>
  </si>
  <si>
    <t xml:space="preserve">01-00000-0-00000-82000-5530-060-2601 </t>
  </si>
  <si>
    <t>PAYMENT # 3</t>
  </si>
  <si>
    <t>08/21/18-10/22/18</t>
  </si>
  <si>
    <t>08/16/18-10/17/18</t>
  </si>
  <si>
    <t>08/17/18-10/18/18</t>
  </si>
  <si>
    <t>0018351000</t>
  </si>
  <si>
    <t>0018205749</t>
  </si>
  <si>
    <t>0018351002</t>
  </si>
  <si>
    <t>0000635136</t>
  </si>
  <si>
    <t>0018068998</t>
  </si>
  <si>
    <t>0013024200</t>
  </si>
  <si>
    <t>0018068977</t>
  </si>
  <si>
    <t>0018351005</t>
  </si>
  <si>
    <t>0018386113</t>
  </si>
  <si>
    <t>0042026115</t>
  </si>
  <si>
    <t>0018045193</t>
  </si>
  <si>
    <t>0018351001</t>
  </si>
  <si>
    <t>09/05/18-11/06/18</t>
  </si>
  <si>
    <t>0018351011</t>
  </si>
  <si>
    <t>09/06/18-11/07/18</t>
  </si>
  <si>
    <t>0016773643</t>
  </si>
  <si>
    <t>09/09/18-11/07/18</t>
  </si>
  <si>
    <t>0017007110</t>
  </si>
  <si>
    <t>0018045194</t>
  </si>
  <si>
    <t>0015008383</t>
  </si>
  <si>
    <t>0018350997</t>
  </si>
  <si>
    <t>0017100877</t>
  </si>
  <si>
    <t>0017007106</t>
  </si>
  <si>
    <t>0018351004</t>
  </si>
  <si>
    <t>0009142850</t>
  </si>
  <si>
    <t>09/12/18-11/13/18</t>
  </si>
  <si>
    <t>0012686201</t>
  </si>
  <si>
    <t>09/19/18-11/19/18</t>
  </si>
  <si>
    <t>09/24/18-11/20/18</t>
  </si>
  <si>
    <t>0018351008</t>
  </si>
  <si>
    <t>09/17/18-11/15/18</t>
  </si>
  <si>
    <t>10/22/18-12/20/18</t>
  </si>
  <si>
    <t>0055789501</t>
  </si>
  <si>
    <t>10/15/18-12/13/18</t>
  </si>
  <si>
    <t>10/16/18-12/17/18</t>
  </si>
  <si>
    <t>10/18/18-12/19/18</t>
  </si>
  <si>
    <t>10/17/18-12/18/18</t>
  </si>
  <si>
    <t>10/12/18-12/12/18</t>
  </si>
  <si>
    <t>0060224769</t>
  </si>
  <si>
    <t>0010001043</t>
  </si>
  <si>
    <t>10/03/18-12/04/18</t>
  </si>
  <si>
    <t>10/03/18-12/14/18</t>
  </si>
  <si>
    <t>0015003043</t>
  </si>
  <si>
    <t>12/12/18-12/12/18</t>
  </si>
  <si>
    <t>0015008385</t>
  </si>
  <si>
    <t>0017007113</t>
  </si>
  <si>
    <t>0015004518</t>
  </si>
  <si>
    <t>10/01/18-12/01/18</t>
  </si>
  <si>
    <t>10/04/18-12/04/18</t>
  </si>
  <si>
    <t>0018551104</t>
  </si>
  <si>
    <t>0025077044</t>
  </si>
  <si>
    <t>0029392661</t>
  </si>
  <si>
    <t>PAYMENT # 4</t>
  </si>
  <si>
    <t>10/16/18/12/17/18</t>
  </si>
  <si>
    <t>10/15/18-01/02/19</t>
  </si>
  <si>
    <t>11/07/18-01/07/19</t>
  </si>
  <si>
    <t xml:space="preserve"> </t>
  </si>
  <si>
    <t>11/07/1/-01/07/19</t>
  </si>
  <si>
    <t>0015008396</t>
  </si>
  <si>
    <t>0011349441</t>
  </si>
  <si>
    <t>11/07/18-01/07-19</t>
  </si>
  <si>
    <t>11/07/19-01/07/19</t>
  </si>
  <si>
    <t>11/06/18-01/04/19</t>
  </si>
  <si>
    <t>0025077216</t>
  </si>
  <si>
    <t>11/06/18-01/07/19</t>
  </si>
  <si>
    <t xml:space="preserve">611 Michigan Ave Ext </t>
  </si>
  <si>
    <t>522 Michigan Ave Ext</t>
  </si>
  <si>
    <t>630 Michigan Ave Ext</t>
  </si>
  <si>
    <t>721 Ocean Park Blvd Fire</t>
  </si>
  <si>
    <t>424 Michigan Ave Ext</t>
  </si>
  <si>
    <t>512 Michigan Ave Ext</t>
  </si>
  <si>
    <t>624 Michigan Ave Ext</t>
  </si>
  <si>
    <t>539 Pico Blvd</t>
  </si>
  <si>
    <t>425 Pico Blvd</t>
  </si>
  <si>
    <t>2505 16th Street</t>
  </si>
  <si>
    <t>601 Pico Blvd</t>
  </si>
  <si>
    <t>2525 Kansas Ave</t>
  </si>
  <si>
    <t>2402 Virginia Ave</t>
  </si>
  <si>
    <t>2425 Kansas Ave</t>
  </si>
  <si>
    <t>2502 Virginia Ave</t>
  </si>
  <si>
    <t>817 Montana Ave</t>
  </si>
  <si>
    <t>801 Montana Ave</t>
  </si>
  <si>
    <t>400 Michigan Ave</t>
  </si>
  <si>
    <t>719 Ocean Park Blvd</t>
  </si>
  <si>
    <t>721 Ocean Park Blvd</t>
  </si>
  <si>
    <t>2411 Kansas Ave</t>
  </si>
  <si>
    <t>2433 Kansas Ave</t>
  </si>
  <si>
    <t>329 Ashland Ave</t>
  </si>
  <si>
    <t>2525 5th Street</t>
  </si>
  <si>
    <t>2526 6th Street</t>
  </si>
  <si>
    <t>2423 16th Street</t>
  </si>
  <si>
    <t xml:space="preserve">2502 Virgina Ave </t>
  </si>
  <si>
    <t>734 Pine Street</t>
  </si>
  <si>
    <t>2825 4th Street</t>
  </si>
  <si>
    <t>612 9th Street</t>
  </si>
  <si>
    <t>1638 Pearl Street</t>
  </si>
  <si>
    <t>2401 14th Street</t>
  </si>
  <si>
    <t>415 Ashland Ave</t>
  </si>
  <si>
    <t>525 Ocean Park Blvd</t>
  </si>
  <si>
    <t>55-0095.04</t>
  </si>
  <si>
    <t>0042026103</t>
  </si>
  <si>
    <t>1346 Chelsea Ave</t>
  </si>
  <si>
    <t>520 Michigan Ave</t>
  </si>
  <si>
    <t>518  Michigan Ave</t>
  </si>
  <si>
    <t>0029392660</t>
  </si>
  <si>
    <t>2450 24th Street</t>
  </si>
  <si>
    <t>2400 Pearl Street</t>
  </si>
  <si>
    <t>1532 California Ave</t>
  </si>
  <si>
    <t>1666 19th Street</t>
  </si>
  <si>
    <t>1513 Maple Street</t>
  </si>
  <si>
    <t>0018205760</t>
  </si>
  <si>
    <t>1005 14th Street</t>
  </si>
  <si>
    <t>1501 California Ave</t>
  </si>
  <si>
    <t>834 24th Street</t>
  </si>
  <si>
    <t>810 25th Street</t>
  </si>
  <si>
    <t>0018350994</t>
  </si>
  <si>
    <t>2400 Montana Ave</t>
  </si>
  <si>
    <t>1325 3rd Street</t>
  </si>
  <si>
    <t>2401 Santa Monica Blvd</t>
  </si>
  <si>
    <t xml:space="preserve">01-00000-0-00000-82000-5530-058-2580 </t>
  </si>
  <si>
    <t>11/13/18-01/10/19</t>
  </si>
  <si>
    <t>11/20/18-01/18/19</t>
  </si>
  <si>
    <t>11/15/18-01/15/19</t>
  </si>
  <si>
    <t>11/19/18-01/16/19</t>
  </si>
  <si>
    <t>11/15/18-01/16/19</t>
  </si>
  <si>
    <t>Water</t>
  </si>
  <si>
    <t>Sewer</t>
  </si>
  <si>
    <t>Account Numbers</t>
  </si>
  <si>
    <t>Refuse</t>
  </si>
  <si>
    <t>12-61050-0-85000-82000-5530-070-2700</t>
  </si>
  <si>
    <t>LINE 1</t>
  </si>
  <si>
    <t xml:space="preserve">LINE 2 </t>
  </si>
  <si>
    <t>LINE 3</t>
  </si>
  <si>
    <t>LINE 4</t>
  </si>
  <si>
    <t>LINE 5</t>
  </si>
  <si>
    <t>LINE 6</t>
  </si>
  <si>
    <t>LINE 7</t>
  </si>
  <si>
    <t>PAYMENT # 5</t>
  </si>
  <si>
    <t>12/12/18-02/11/19</t>
  </si>
  <si>
    <t>12/19/18-02/19/19</t>
  </si>
  <si>
    <t>12/20/18-02/21/19</t>
  </si>
  <si>
    <t>12/18/18-02/15/19</t>
  </si>
  <si>
    <t>12/17/18-02/14/19</t>
  </si>
  <si>
    <t>12/21/18-02/14/19</t>
  </si>
  <si>
    <t>12/01/18-02/04/19</t>
  </si>
  <si>
    <t>12/04/18-02/04/19</t>
  </si>
  <si>
    <t>12/17/18-02/04/19</t>
  </si>
  <si>
    <t>12/13/18-02/12/19</t>
  </si>
  <si>
    <t>01/02/19-02/12/19</t>
  </si>
  <si>
    <t>12/13/18-02/10/19</t>
  </si>
  <si>
    <t>01/07/19-03/06/19</t>
  </si>
  <si>
    <t>01/04/19-03/05/19</t>
  </si>
  <si>
    <t>01/07/19-03/05/19</t>
  </si>
  <si>
    <t>01-00000-0-00000-82000-5530-060-2601-L1</t>
  </si>
  <si>
    <t>01-00000-0-00000-82000-5570-060-2601-L3</t>
  </si>
  <si>
    <t>01/07/19-03/03/19</t>
  </si>
  <si>
    <t>01/16/19-03/19/19</t>
  </si>
  <si>
    <t>01/10/19-03/13/19</t>
  </si>
  <si>
    <t>01/18/19-03/21/19</t>
  </si>
  <si>
    <t>01/15/19-03/15/19</t>
  </si>
  <si>
    <t>01/16/19-03/15/19</t>
  </si>
  <si>
    <t xml:space="preserve">2825 4th Street </t>
  </si>
  <si>
    <t xml:space="preserve">329 Ashland Ave </t>
  </si>
  <si>
    <t>PAYMENT # 6</t>
  </si>
  <si>
    <t>1638 Pearl St.</t>
  </si>
  <si>
    <t>02/14/19-04/15/19</t>
  </si>
  <si>
    <t>02/14/19-04/16/19</t>
  </si>
  <si>
    <t>02/11/19-04/11/19</t>
  </si>
  <si>
    <t>02/15/19-04/17/19</t>
  </si>
  <si>
    <t>02/12/19-04/15/19</t>
  </si>
  <si>
    <t>630 Michigan Ave Extn</t>
  </si>
  <si>
    <t>520 Michigan Ave-Fire</t>
  </si>
  <si>
    <t>518 Michigan Ave-fire</t>
  </si>
  <si>
    <t>425  Pico Blvd Fire</t>
  </si>
  <si>
    <t>424 Michigan Ave Extn-fire</t>
  </si>
  <si>
    <t>630 Michigan Ave Extn-fire</t>
  </si>
  <si>
    <t>539 Pico Blvd Fire-fire</t>
  </si>
  <si>
    <t>424 Michigan Ave</t>
  </si>
  <si>
    <t>02/12/19-04/14/19</t>
  </si>
  <si>
    <t>512 Michigan Ave Extn</t>
  </si>
  <si>
    <t>522 Michigan Ave Extn</t>
  </si>
  <si>
    <t>611 Michigan Ave Extn</t>
  </si>
  <si>
    <t>624 Michigan Ave Extn</t>
  </si>
  <si>
    <t>02/10/19-04/15/19</t>
  </si>
  <si>
    <t>539 Pico Blvd CO</t>
  </si>
  <si>
    <t>425 Pico Blvd Co</t>
  </si>
  <si>
    <t>02/21/19-04/23/19</t>
  </si>
  <si>
    <t>2525 5th St.</t>
  </si>
  <si>
    <t>2526 6th St</t>
  </si>
  <si>
    <t>2525 5th St-Fire</t>
  </si>
  <si>
    <t>2526 6th St-fire</t>
  </si>
  <si>
    <t>02/21/19-04/22/19</t>
  </si>
  <si>
    <t>734 Pine St</t>
  </si>
  <si>
    <t>02/19/19-04/18/19</t>
  </si>
  <si>
    <t>2401 4th St</t>
  </si>
  <si>
    <t>2401 4th St. CO</t>
  </si>
  <si>
    <t>2502 Virginia Ave LS</t>
  </si>
  <si>
    <t>2402 Virginia Ave B2/C1</t>
  </si>
  <si>
    <t>2425 Kansas Ave-Fire</t>
  </si>
  <si>
    <t>2502 Virginia Ave Fire</t>
  </si>
  <si>
    <t>2505 16th St</t>
  </si>
  <si>
    <t>2423 16th St</t>
  </si>
  <si>
    <t>03/06/19-05/07/19</t>
  </si>
  <si>
    <t>03/05/19-05/06/19</t>
  </si>
  <si>
    <t>1421 California Ave</t>
  </si>
  <si>
    <t>1039 14th St.</t>
  </si>
  <si>
    <t>0017007115</t>
  </si>
  <si>
    <t>1424 Washington Ave</t>
  </si>
  <si>
    <t>1028 16th Street</t>
  </si>
  <si>
    <t>1036 16th Street</t>
  </si>
  <si>
    <t>03/13/19-05/13/19</t>
  </si>
  <si>
    <t>1666 19th St</t>
  </si>
  <si>
    <t>01-00000-0-00000-5570-</t>
  </si>
  <si>
    <t>03/15/19-05/15/19</t>
  </si>
  <si>
    <t>03/19/19-05/16/19</t>
  </si>
  <si>
    <t>1513 Maple St.</t>
  </si>
  <si>
    <t>03/21/19-05/20/19</t>
  </si>
  <si>
    <t>Payment # 6A</t>
  </si>
  <si>
    <t>PAYMENT # 6A</t>
  </si>
  <si>
    <t>04/15/19-06/12/19</t>
  </si>
  <si>
    <t>1000401-01</t>
  </si>
  <si>
    <t>0010001030</t>
  </si>
  <si>
    <t>04/14/19-06/12/19</t>
  </si>
  <si>
    <t>04/15/19-06/14/19</t>
  </si>
  <si>
    <t>04/16/19-06/14/19</t>
  </si>
  <si>
    <t>04/23/19-06/20/19</t>
  </si>
  <si>
    <t>04/22/19-06/19/19</t>
  </si>
  <si>
    <t>550256-01</t>
  </si>
  <si>
    <t>550255-01</t>
  </si>
  <si>
    <t>04/18/19-06/18/19</t>
  </si>
  <si>
    <t>04/18/19-06/15/19</t>
  </si>
  <si>
    <t>04/17/19-06/17/19</t>
  </si>
  <si>
    <t>55-0001-01</t>
  </si>
  <si>
    <t>2425 Kansas Ave Fire</t>
  </si>
  <si>
    <t>04/17/19-06/16/19</t>
  </si>
  <si>
    <t>400 Michigan Ave LP</t>
  </si>
  <si>
    <t>PURCHASE 190979</t>
  </si>
  <si>
    <t>05/07/19-07/08/19</t>
  </si>
  <si>
    <t xml:space="preserve">2400 Montana Ave </t>
  </si>
  <si>
    <t>1325 23rd St</t>
  </si>
  <si>
    <t>05/06/19-07/03/19</t>
  </si>
  <si>
    <t>05/03/19-07/03/19</t>
  </si>
  <si>
    <t>05/06/19-07/02/19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</si>
</sst>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DBE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D3F7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D8E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2BA9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71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 applyFill="1"/>
    <xf numFmtId="0" fontId="2" fillId="2" borderId="0" xfId="0" applyFont="1" applyFill="1"/>
    <xf numFmtId="43" fontId="2" fillId="0" borderId="0" xfId="1" applyFont="1"/>
    <xf numFmtId="0" fontId="2" fillId="0" borderId="7" xfId="0" applyFont="1" applyBorder="1"/>
    <xf numFmtId="164" fontId="2" fillId="0" borderId="0" xfId="0" applyNumberFormat="1" applyFont="1" applyBorder="1"/>
    <xf numFmtId="43" fontId="2" fillId="0" borderId="0" xfId="1" applyFont="1" applyBorder="1"/>
    <xf numFmtId="43" fontId="4" fillId="0" borderId="0" xfId="1" applyFont="1" applyBorder="1" applyAlignment="1">
      <alignment horizontal="center"/>
    </xf>
    <xf numFmtId="0" fontId="5" fillId="0" borderId="0" xfId="0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4" fontId="2" fillId="0" borderId="0" xfId="0" applyNumberFormat="1" applyFont="1" applyFill="1"/>
    <xf numFmtId="164" fontId="2" fillId="0" borderId="1" xfId="0" applyNumberFormat="1" applyFont="1" applyFill="1" applyBorder="1"/>
    <xf numFmtId="0" fontId="2" fillId="0" borderId="3" xfId="0" applyFont="1" applyFill="1" applyBorder="1"/>
    <xf numFmtId="0" fontId="5" fillId="0" borderId="0" xfId="0" applyFont="1" applyFill="1"/>
    <xf numFmtId="0" fontId="7" fillId="0" borderId="0" xfId="0" applyFont="1" applyFill="1"/>
    <xf numFmtId="0" fontId="2" fillId="0" borderId="6" xfId="0" applyFont="1" applyFill="1" applyBorder="1"/>
    <xf numFmtId="0" fontId="2" fillId="0" borderId="22" xfId="0" applyFont="1" applyFill="1" applyBorder="1"/>
    <xf numFmtId="0" fontId="2" fillId="9" borderId="0" xfId="0" applyFont="1" applyFill="1" applyBorder="1"/>
    <xf numFmtId="43" fontId="2" fillId="0" borderId="0" xfId="1" applyFont="1" applyBorder="1" applyAlignment="1">
      <alignment horizontal="center"/>
    </xf>
    <xf numFmtId="43" fontId="2" fillId="0" borderId="0" xfId="1" applyFont="1" applyFill="1" applyAlignment="1">
      <alignment horizontal="center"/>
    </xf>
    <xf numFmtId="43" fontId="2" fillId="0" borderId="0" xfId="1" applyFont="1" applyAlignment="1">
      <alignment horizontal="center"/>
    </xf>
    <xf numFmtId="0" fontId="2" fillId="0" borderId="18" xfId="0" applyFont="1" applyFill="1" applyBorder="1"/>
    <xf numFmtId="43" fontId="2" fillId="0" borderId="22" xfId="1" applyFont="1" applyFill="1" applyBorder="1" applyAlignment="1">
      <alignment horizontal="center"/>
    </xf>
    <xf numFmtId="164" fontId="2" fillId="0" borderId="23" xfId="0" applyNumberFormat="1" applyFont="1" applyFill="1" applyBorder="1"/>
    <xf numFmtId="0" fontId="2" fillId="6" borderId="0" xfId="0" applyFont="1" applyFill="1"/>
    <xf numFmtId="43" fontId="2" fillId="6" borderId="0" xfId="1" applyFont="1" applyFill="1"/>
    <xf numFmtId="164" fontId="2" fillId="0" borderId="0" xfId="1" applyNumberFormat="1" applyFont="1" applyAlignment="1">
      <alignment horizontal="center"/>
    </xf>
    <xf numFmtId="14" fontId="8" fillId="0" borderId="0" xfId="0" applyNumberFormat="1" applyFont="1" applyAlignment="1">
      <alignment horizontal="left"/>
    </xf>
    <xf numFmtId="44" fontId="2" fillId="0" borderId="0" xfId="2" applyFont="1" applyBorder="1"/>
    <xf numFmtId="44" fontId="2" fillId="0" borderId="0" xfId="2" applyFont="1" applyBorder="1" applyAlignment="1">
      <alignment horizontal="center"/>
    </xf>
    <xf numFmtId="0" fontId="10" fillId="0" borderId="0" xfId="0" applyFont="1"/>
    <xf numFmtId="0" fontId="0" fillId="0" borderId="9" xfId="0" applyBorder="1"/>
    <xf numFmtId="0" fontId="0" fillId="0" borderId="10" xfId="0" applyBorder="1"/>
    <xf numFmtId="0" fontId="2" fillId="0" borderId="10" xfId="0" applyFont="1" applyBorder="1"/>
    <xf numFmtId="0" fontId="8" fillId="0" borderId="11" xfId="0" applyFont="1" applyBorder="1"/>
    <xf numFmtId="0" fontId="2" fillId="0" borderId="2" xfId="0" applyFont="1" applyBorder="1"/>
    <xf numFmtId="43" fontId="10" fillId="0" borderId="0" xfId="1" applyFont="1"/>
    <xf numFmtId="43" fontId="11" fillId="3" borderId="25" xfId="1" applyFont="1" applyFill="1" applyBorder="1"/>
    <xf numFmtId="0" fontId="11" fillId="3" borderId="25" xfId="0" applyFont="1" applyFill="1" applyBorder="1"/>
    <xf numFmtId="0" fontId="11" fillId="3" borderId="16" xfId="0" applyFont="1" applyFill="1" applyBorder="1"/>
    <xf numFmtId="0" fontId="10" fillId="0" borderId="2" xfId="0" applyFont="1" applyBorder="1"/>
    <xf numFmtId="43" fontId="11" fillId="0" borderId="15" xfId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10" fillId="0" borderId="0" xfId="0" applyNumberFormat="1" applyFont="1" applyBorder="1"/>
    <xf numFmtId="164" fontId="10" fillId="0" borderId="12" xfId="0" applyNumberFormat="1" applyFont="1" applyBorder="1"/>
    <xf numFmtId="164" fontId="10" fillId="0" borderId="14" xfId="0" applyNumberFormat="1" applyFont="1" applyBorder="1"/>
    <xf numFmtId="164" fontId="10" fillId="0" borderId="15" xfId="0" applyNumberFormat="1" applyFont="1" applyBorder="1"/>
    <xf numFmtId="0" fontId="11" fillId="0" borderId="0" xfId="0" applyFont="1" applyBorder="1"/>
    <xf numFmtId="165" fontId="14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1" applyNumberFormat="1" applyFont="1"/>
    <xf numFmtId="43" fontId="14" fillId="0" borderId="0" xfId="1" applyFont="1"/>
    <xf numFmtId="165" fontId="14" fillId="0" borderId="19" xfId="1" applyNumberFormat="1" applyFont="1" applyBorder="1" applyAlignment="1">
      <alignment horizontal="center"/>
    </xf>
    <xf numFmtId="164" fontId="14" fillId="0" borderId="20" xfId="0" applyNumberFormat="1" applyFont="1" applyBorder="1"/>
    <xf numFmtId="164" fontId="14" fillId="0" borderId="21" xfId="0" applyNumberFormat="1" applyFont="1" applyBorder="1"/>
    <xf numFmtId="165" fontId="14" fillId="0" borderId="19" xfId="1" applyNumberFormat="1" applyFont="1" applyBorder="1"/>
    <xf numFmtId="43" fontId="14" fillId="0" borderId="19" xfId="1" applyFont="1" applyBorder="1"/>
    <xf numFmtId="43" fontId="14" fillId="0" borderId="20" xfId="1" applyFont="1" applyBorder="1"/>
    <xf numFmtId="0" fontId="14" fillId="0" borderId="20" xfId="0" applyFont="1" applyBorder="1"/>
    <xf numFmtId="3" fontId="14" fillId="0" borderId="6" xfId="0" applyNumberFormat="1" applyFont="1" applyBorder="1"/>
    <xf numFmtId="0" fontId="11" fillId="0" borderId="5" xfId="0" applyFont="1" applyBorder="1"/>
    <xf numFmtId="0" fontId="11" fillId="0" borderId="0" xfId="0" applyFont="1"/>
    <xf numFmtId="0" fontId="11" fillId="8" borderId="2" xfId="0" applyFont="1" applyFill="1" applyBorder="1" applyAlignment="1">
      <alignment horizontal="center"/>
    </xf>
    <xf numFmtId="165" fontId="11" fillId="0" borderId="11" xfId="1" applyNumberFormat="1" applyFont="1" applyBorder="1" applyAlignment="1">
      <alignment horizontal="center"/>
    </xf>
    <xf numFmtId="164" fontId="11" fillId="0" borderId="0" xfId="0" applyNumberFormat="1" applyFont="1" applyBorder="1"/>
    <xf numFmtId="164" fontId="11" fillId="0" borderId="12" xfId="0" applyNumberFormat="1" applyFont="1" applyBorder="1"/>
    <xf numFmtId="165" fontId="11" fillId="0" borderId="11" xfId="1" applyNumberFormat="1" applyFont="1" applyBorder="1"/>
    <xf numFmtId="43" fontId="11" fillId="0" borderId="11" xfId="1" applyFont="1" applyBorder="1"/>
    <xf numFmtId="43" fontId="11" fillId="0" borderId="11" xfId="1" applyFont="1" applyFill="1" applyBorder="1"/>
    <xf numFmtId="164" fontId="11" fillId="0" borderId="0" xfId="0" applyNumberFormat="1" applyFont="1" applyFill="1" applyBorder="1"/>
    <xf numFmtId="164" fontId="11" fillId="0" borderId="12" xfId="0" applyNumberFormat="1" applyFont="1" applyFill="1" applyBorder="1"/>
    <xf numFmtId="37" fontId="11" fillId="0" borderId="11" xfId="0" applyNumberFormat="1" applyFont="1" applyFill="1" applyBorder="1"/>
    <xf numFmtId="164" fontId="11" fillId="0" borderId="0" xfId="0" applyNumberFormat="1" applyFont="1"/>
    <xf numFmtId="165" fontId="16" fillId="0" borderId="11" xfId="1" applyNumberFormat="1" applyFont="1" applyBorder="1" applyAlignment="1">
      <alignment horizontal="center"/>
    </xf>
    <xf numFmtId="164" fontId="16" fillId="0" borderId="0" xfId="0" applyNumberFormat="1" applyFont="1" applyBorder="1"/>
    <xf numFmtId="164" fontId="16" fillId="0" borderId="12" xfId="0" applyNumberFormat="1" applyFont="1" applyBorder="1"/>
    <xf numFmtId="165" fontId="16" fillId="0" borderId="11" xfId="1" applyNumberFormat="1" applyFont="1" applyBorder="1"/>
    <xf numFmtId="43" fontId="16" fillId="0" borderId="11" xfId="1" applyFont="1" applyBorder="1"/>
    <xf numFmtId="43" fontId="16" fillId="0" borderId="11" xfId="1" applyFont="1" applyFill="1" applyBorder="1"/>
    <xf numFmtId="164" fontId="16" fillId="0" borderId="0" xfId="0" applyNumberFormat="1" applyFont="1" applyFill="1" applyBorder="1"/>
    <xf numFmtId="164" fontId="16" fillId="0" borderId="12" xfId="0" applyNumberFormat="1" applyFont="1" applyFill="1" applyBorder="1"/>
    <xf numFmtId="0" fontId="16" fillId="0" borderId="0" xfId="0" applyFont="1"/>
    <xf numFmtId="165" fontId="11" fillId="0" borderId="11" xfId="1" applyNumberFormat="1" applyFont="1" applyFill="1" applyBorder="1" applyAlignment="1">
      <alignment horizontal="center"/>
    </xf>
    <xf numFmtId="165" fontId="11" fillId="0" borderId="11" xfId="1" applyNumberFormat="1" applyFont="1" applyFill="1" applyBorder="1"/>
    <xf numFmtId="164" fontId="11" fillId="0" borderId="0" xfId="0" applyNumberFormat="1" applyFont="1" applyFill="1"/>
    <xf numFmtId="0" fontId="11" fillId="0" borderId="0" xfId="0" applyFont="1" applyFill="1"/>
    <xf numFmtId="165" fontId="11" fillId="0" borderId="0" xfId="1" applyNumberFormat="1" applyFont="1" applyBorder="1" applyAlignment="1">
      <alignment horizontal="center"/>
    </xf>
    <xf numFmtId="165" fontId="16" fillId="0" borderId="0" xfId="1" applyNumberFormat="1" applyFont="1" applyBorder="1" applyAlignment="1">
      <alignment horizontal="center"/>
    </xf>
    <xf numFmtId="165" fontId="11" fillId="0" borderId="0" xfId="1" applyNumberFormat="1" applyFont="1" applyFill="1" applyBorder="1" applyAlignment="1">
      <alignment horizontal="center"/>
    </xf>
    <xf numFmtId="165" fontId="14" fillId="0" borderId="20" xfId="1" applyNumberFormat="1" applyFont="1" applyBorder="1" applyAlignment="1">
      <alignment horizontal="center"/>
    </xf>
    <xf numFmtId="165" fontId="11" fillId="0" borderId="13" xfId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5" fontId="11" fillId="0" borderId="15" xfId="1" applyNumberFormat="1" applyFont="1" applyBorder="1" applyAlignment="1">
      <alignment horizontal="center"/>
    </xf>
    <xf numFmtId="0" fontId="0" fillId="0" borderId="2" xfId="0" applyBorder="1"/>
    <xf numFmtId="0" fontId="11" fillId="0" borderId="15" xfId="0" applyFont="1" applyBorder="1"/>
    <xf numFmtId="0" fontId="11" fillId="0" borderId="26" xfId="0" applyFont="1" applyBorder="1"/>
    <xf numFmtId="165" fontId="11" fillId="0" borderId="0" xfId="1" applyNumberFormat="1" applyFont="1" applyBorder="1"/>
    <xf numFmtId="165" fontId="16" fillId="0" borderId="0" xfId="1" applyNumberFormat="1" applyFont="1" applyBorder="1"/>
    <xf numFmtId="43" fontId="11" fillId="0" borderId="0" xfId="1" applyFont="1" applyBorder="1"/>
    <xf numFmtId="165" fontId="11" fillId="0" borderId="0" xfId="1" applyNumberFormat="1" applyFont="1" applyFill="1" applyBorder="1"/>
    <xf numFmtId="165" fontId="14" fillId="0" borderId="20" xfId="1" applyNumberFormat="1" applyFont="1" applyBorder="1"/>
    <xf numFmtId="165" fontId="11" fillId="0" borderId="13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43" fontId="16" fillId="0" borderId="0" xfId="1" applyFont="1" applyBorder="1"/>
    <xf numFmtId="43" fontId="11" fillId="0" borderId="0" xfId="1" applyFont="1" applyFill="1" applyBorder="1"/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43" fontId="16" fillId="0" borderId="0" xfId="1" applyFont="1" applyFill="1" applyBorder="1"/>
    <xf numFmtId="1" fontId="11" fillId="0" borderId="15" xfId="0" applyNumberFormat="1" applyFont="1" applyBorder="1" applyAlignment="1">
      <alignment horizontal="center"/>
    </xf>
    <xf numFmtId="164" fontId="14" fillId="0" borderId="27" xfId="0" applyNumberFormat="1" applyFont="1" applyBorder="1"/>
    <xf numFmtId="164" fontId="14" fillId="0" borderId="24" xfId="0" applyNumberFormat="1" applyFont="1" applyBorder="1"/>
    <xf numFmtId="164" fontId="14" fillId="0" borderId="28" xfId="0" applyNumberFormat="1" applyFont="1" applyBorder="1"/>
    <xf numFmtId="43" fontId="11" fillId="0" borderId="8" xfId="1" applyFont="1" applyFill="1" applyBorder="1"/>
    <xf numFmtId="164" fontId="11" fillId="0" borderId="9" xfId="0" applyNumberFormat="1" applyFont="1" applyFill="1" applyBorder="1"/>
    <xf numFmtId="164" fontId="11" fillId="0" borderId="10" xfId="0" applyNumberFormat="1" applyFont="1" applyFill="1" applyBorder="1"/>
    <xf numFmtId="43" fontId="11" fillId="0" borderId="13" xfId="1" applyFont="1" applyFill="1" applyBorder="1"/>
    <xf numFmtId="164" fontId="11" fillId="0" borderId="14" xfId="0" applyNumberFormat="1" applyFont="1" applyFill="1" applyBorder="1"/>
    <xf numFmtId="164" fontId="11" fillId="0" borderId="15" xfId="0" applyNumberFormat="1" applyFont="1" applyFill="1" applyBorder="1"/>
    <xf numFmtId="43" fontId="11" fillId="0" borderId="9" xfId="1" applyFont="1" applyFill="1" applyBorder="1"/>
    <xf numFmtId="43" fontId="11" fillId="0" borderId="14" xfId="1" applyFont="1" applyFill="1" applyBorder="1"/>
    <xf numFmtId="0" fontId="11" fillId="0" borderId="8" xfId="0" applyFont="1" applyBorder="1"/>
    <xf numFmtId="0" fontId="2" fillId="0" borderId="12" xfId="0" applyFont="1" applyBorder="1"/>
    <xf numFmtId="0" fontId="8" fillId="0" borderId="2" xfId="0" applyFont="1" applyBorder="1"/>
    <xf numFmtId="0" fontId="2" fillId="0" borderId="29" xfId="0" applyFont="1" applyFill="1" applyBorder="1"/>
    <xf numFmtId="0" fontId="2" fillId="0" borderId="31" xfId="0" applyFont="1" applyBorder="1"/>
    <xf numFmtId="0" fontId="2" fillId="0" borderId="33" xfId="0" applyFont="1" applyBorder="1"/>
    <xf numFmtId="0" fontId="9" fillId="0" borderId="15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 applyBorder="1"/>
    <xf numFmtId="0" fontId="8" fillId="0" borderId="13" xfId="0" applyFont="1" applyBorder="1"/>
    <xf numFmtId="0" fontId="8" fillId="0" borderId="14" xfId="0" applyFont="1" applyBorder="1"/>
    <xf numFmtId="17" fontId="8" fillId="0" borderId="14" xfId="0" applyNumberFormat="1" applyFont="1" applyBorder="1"/>
    <xf numFmtId="164" fontId="2" fillId="9" borderId="6" xfId="0" applyNumberFormat="1" applyFont="1" applyFill="1" applyBorder="1"/>
    <xf numFmtId="43" fontId="2" fillId="9" borderId="6" xfId="1" applyFont="1" applyFill="1" applyBorder="1"/>
    <xf numFmtId="0" fontId="2" fillId="0" borderId="0" xfId="0" applyFont="1" applyFill="1" applyBorder="1"/>
    <xf numFmtId="43" fontId="2" fillId="0" borderId="0" xfId="1" applyFont="1" applyFill="1"/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/>
    <xf numFmtId="164" fontId="2" fillId="0" borderId="5" xfId="1" applyNumberFormat="1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0" xfId="0" applyFont="1" applyFill="1" applyBorder="1"/>
    <xf numFmtId="43" fontId="2" fillId="6" borderId="0" xfId="1" applyFont="1" applyFill="1" applyBorder="1"/>
    <xf numFmtId="43" fontId="2" fillId="6" borderId="6" xfId="1" applyFont="1" applyFill="1" applyBorder="1"/>
    <xf numFmtId="0" fontId="2" fillId="0" borderId="11" xfId="0" applyFont="1" applyFill="1" applyBorder="1"/>
    <xf numFmtId="43" fontId="10" fillId="0" borderId="0" xfId="1" applyFont="1" applyFill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/>
    <xf numFmtId="44" fontId="2" fillId="6" borderId="0" xfId="2" applyFont="1" applyFill="1"/>
    <xf numFmtId="44" fontId="2" fillId="6" borderId="0" xfId="2" applyFont="1" applyFill="1" applyAlignment="1">
      <alignment horizontal="center"/>
    </xf>
    <xf numFmtId="44" fontId="2" fillId="6" borderId="6" xfId="2" applyFont="1" applyFill="1" applyBorder="1"/>
    <xf numFmtId="43" fontId="2" fillId="0" borderId="0" xfId="0" applyNumberFormat="1" applyFont="1"/>
    <xf numFmtId="43" fontId="2" fillId="0" borderId="6" xfId="1" applyFont="1" applyBorder="1" applyAlignment="1">
      <alignment horizontal="center"/>
    </xf>
    <xf numFmtId="44" fontId="2" fillId="0" borderId="0" xfId="2" applyFont="1" applyAlignment="1">
      <alignment horizontal="center"/>
    </xf>
    <xf numFmtId="2" fontId="10" fillId="0" borderId="0" xfId="1" applyNumberFormat="1" applyFont="1" applyBorder="1"/>
    <xf numFmtId="2" fontId="10" fillId="0" borderId="14" xfId="1" applyNumberFormat="1" applyFont="1" applyBorder="1"/>
    <xf numFmtId="43" fontId="11" fillId="3" borderId="18" xfId="1" applyFont="1" applyFill="1" applyBorder="1"/>
    <xf numFmtId="43" fontId="11" fillId="0" borderId="13" xfId="1" applyFont="1" applyBorder="1" applyAlignment="1">
      <alignment horizontal="center"/>
    </xf>
    <xf numFmtId="43" fontId="10" fillId="0" borderId="11" xfId="1" applyFont="1" applyFill="1" applyBorder="1"/>
    <xf numFmtId="43" fontId="12" fillId="0" borderId="11" xfId="1" applyFont="1" applyFill="1" applyBorder="1"/>
    <xf numFmtId="43" fontId="13" fillId="0" borderId="11" xfId="1" applyFont="1" applyFill="1" applyBorder="1"/>
    <xf numFmtId="43" fontId="10" fillId="0" borderId="13" xfId="1" applyFont="1" applyFill="1" applyBorder="1"/>
    <xf numFmtId="43" fontId="10" fillId="0" borderId="24" xfId="1" applyFont="1" applyFill="1" applyBorder="1"/>
    <xf numFmtId="0" fontId="8" fillId="0" borderId="9" xfId="0" applyFont="1" applyFill="1" applyBorder="1"/>
    <xf numFmtId="0" fontId="8" fillId="0" borderId="0" xfId="0" applyFont="1" applyFill="1" applyBorder="1"/>
    <xf numFmtId="0" fontId="8" fillId="0" borderId="14" xfId="0" applyFont="1" applyFill="1" applyBorder="1"/>
    <xf numFmtId="0" fontId="2" fillId="12" borderId="0" xfId="0" applyFont="1" applyFill="1"/>
    <xf numFmtId="0" fontId="2" fillId="12" borderId="3" xfId="0" applyFont="1" applyFill="1" applyBorder="1"/>
    <xf numFmtId="164" fontId="2" fillId="12" borderId="0" xfId="0" applyNumberFormat="1" applyFont="1" applyFill="1"/>
    <xf numFmtId="164" fontId="2" fillId="12" borderId="1" xfId="0" applyNumberFormat="1" applyFont="1" applyFill="1" applyBorder="1"/>
    <xf numFmtId="0" fontId="2" fillId="12" borderId="22" xfId="0" applyFont="1" applyFill="1" applyBorder="1"/>
    <xf numFmtId="0" fontId="2" fillId="12" borderId="0" xfId="0" applyFont="1" applyFill="1" applyBorder="1"/>
    <xf numFmtId="164" fontId="2" fillId="12" borderId="0" xfId="0" applyNumberFormat="1" applyFont="1" applyFill="1" applyBorder="1"/>
    <xf numFmtId="164" fontId="2" fillId="12" borderId="0" xfId="1" applyNumberFormat="1" applyFont="1" applyFill="1"/>
    <xf numFmtId="164" fontId="2" fillId="12" borderId="6" xfId="0" applyNumberFormat="1" applyFont="1" applyFill="1" applyBorder="1"/>
    <xf numFmtId="44" fontId="2" fillId="12" borderId="6" xfId="2" applyFont="1" applyFill="1" applyBorder="1"/>
    <xf numFmtId="0" fontId="2" fillId="12" borderId="6" xfId="0" applyFont="1" applyFill="1" applyBorder="1"/>
    <xf numFmtId="43" fontId="8" fillId="0" borderId="9" xfId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43" fontId="8" fillId="0" borderId="14" xfId="1" applyFont="1" applyFill="1" applyBorder="1" applyAlignment="1">
      <alignment horizontal="center"/>
    </xf>
    <xf numFmtId="0" fontId="2" fillId="0" borderId="4" xfId="0" applyFont="1" applyFill="1" applyBorder="1"/>
    <xf numFmtId="43" fontId="2" fillId="12" borderId="0" xfId="1" applyFont="1" applyFill="1" applyAlignment="1">
      <alignment horizontal="center"/>
    </xf>
    <xf numFmtId="164" fontId="10" fillId="0" borderId="0" xfId="0" applyNumberFormat="1" applyFont="1" applyFill="1" applyBorder="1"/>
    <xf numFmtId="164" fontId="10" fillId="0" borderId="12" xfId="0" applyNumberFormat="1" applyFont="1" applyFill="1" applyBorder="1"/>
    <xf numFmtId="164" fontId="2" fillId="12" borderId="5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3" fontId="2" fillId="0" borderId="0" xfId="0" applyNumberFormat="1" applyFont="1" applyAlignment="1">
      <alignment horizontal="left"/>
    </xf>
    <xf numFmtId="0" fontId="2" fillId="2" borderId="3" xfId="0" applyFont="1" applyFill="1" applyBorder="1"/>
    <xf numFmtId="164" fontId="2" fillId="2" borderId="0" xfId="0" applyNumberFormat="1" applyFont="1" applyFill="1"/>
    <xf numFmtId="164" fontId="2" fillId="2" borderId="1" xfId="0" applyNumberFormat="1" applyFont="1" applyFill="1" applyBorder="1"/>
    <xf numFmtId="0" fontId="2" fillId="2" borderId="22" xfId="0" applyFont="1" applyFill="1" applyBorder="1"/>
    <xf numFmtId="43" fontId="2" fillId="2" borderId="0" xfId="1" applyFont="1" applyFill="1" applyAlignment="1">
      <alignment horizontal="center"/>
    </xf>
    <xf numFmtId="43" fontId="10" fillId="2" borderId="11" xfId="1" applyFont="1" applyFill="1" applyBorder="1"/>
    <xf numFmtId="2" fontId="10" fillId="2" borderId="0" xfId="1" applyNumberFormat="1" applyFont="1" applyFill="1" applyBorder="1"/>
    <xf numFmtId="164" fontId="10" fillId="2" borderId="0" xfId="0" applyNumberFormat="1" applyFont="1" applyFill="1" applyBorder="1"/>
    <xf numFmtId="164" fontId="10" fillId="2" borderId="12" xfId="0" applyNumberFormat="1" applyFont="1" applyFill="1" applyBorder="1"/>
    <xf numFmtId="165" fontId="11" fillId="2" borderId="11" xfId="1" applyNumberFormat="1" applyFont="1" applyFill="1" applyBorder="1" applyAlignment="1">
      <alignment horizontal="center"/>
    </xf>
    <xf numFmtId="165" fontId="11" fillId="2" borderId="0" xfId="1" applyNumberFormat="1" applyFont="1" applyFill="1" applyBorder="1" applyAlignment="1">
      <alignment horizontal="center"/>
    </xf>
    <xf numFmtId="164" fontId="11" fillId="2" borderId="0" xfId="0" applyNumberFormat="1" applyFont="1" applyFill="1" applyBorder="1"/>
    <xf numFmtId="164" fontId="11" fillId="2" borderId="12" xfId="0" applyNumberFormat="1" applyFont="1" applyFill="1" applyBorder="1"/>
    <xf numFmtId="165" fontId="11" fillId="2" borderId="11" xfId="1" applyNumberFormat="1" applyFont="1" applyFill="1" applyBorder="1"/>
    <xf numFmtId="165" fontId="11" fillId="2" borderId="0" xfId="1" applyNumberFormat="1" applyFont="1" applyFill="1" applyBorder="1"/>
    <xf numFmtId="43" fontId="11" fillId="2" borderId="11" xfId="1" applyFont="1" applyFill="1" applyBorder="1"/>
    <xf numFmtId="43" fontId="11" fillId="2" borderId="0" xfId="1" applyFont="1" applyFill="1" applyBorder="1"/>
    <xf numFmtId="37" fontId="11" fillId="2" borderId="11" xfId="0" applyNumberFormat="1" applyFont="1" applyFill="1" applyBorder="1"/>
    <xf numFmtId="0" fontId="11" fillId="2" borderId="0" xfId="0" applyFont="1" applyFill="1"/>
    <xf numFmtId="164" fontId="11" fillId="2" borderId="0" xfId="0" applyNumberFormat="1" applyFont="1" applyFill="1"/>
    <xf numFmtId="0" fontId="2" fillId="0" borderId="13" xfId="0" applyFont="1" applyFill="1" applyBorder="1"/>
    <xf numFmtId="0" fontId="0" fillId="0" borderId="22" xfId="0" applyBorder="1"/>
    <xf numFmtId="0" fontId="2" fillId="2" borderId="1" xfId="0" applyFont="1" applyFill="1" applyBorder="1"/>
    <xf numFmtId="0" fontId="8" fillId="2" borderId="30" xfId="0" applyFont="1" applyFill="1" applyBorder="1"/>
    <xf numFmtId="0" fontId="8" fillId="2" borderId="1" xfId="0" applyFont="1" applyFill="1" applyBorder="1"/>
    <xf numFmtId="0" fontId="2" fillId="0" borderId="25" xfId="0" applyFont="1" applyFill="1" applyBorder="1"/>
    <xf numFmtId="0" fontId="0" fillId="0" borderId="25" xfId="0" applyBorder="1"/>
    <xf numFmtId="43" fontId="10" fillId="0" borderId="25" xfId="1" applyFont="1" applyBorder="1"/>
    <xf numFmtId="165" fontId="14" fillId="0" borderId="25" xfId="1" applyNumberFormat="1" applyFont="1" applyBorder="1" applyAlignment="1">
      <alignment horizontal="center"/>
    </xf>
    <xf numFmtId="0" fontId="14" fillId="0" borderId="25" xfId="0" applyFont="1" applyBorder="1"/>
    <xf numFmtId="165" fontId="14" fillId="0" borderId="25" xfId="1" applyNumberFormat="1" applyFont="1" applyBorder="1"/>
    <xf numFmtId="43" fontId="14" fillId="0" borderId="25" xfId="1" applyFont="1" applyBorder="1"/>
    <xf numFmtId="0" fontId="0" fillId="0" borderId="0" xfId="0" applyBorder="1"/>
    <xf numFmtId="43" fontId="10" fillId="0" borderId="0" xfId="1" applyFont="1" applyBorder="1"/>
    <xf numFmtId="165" fontId="14" fillId="0" borderId="0" xfId="1" applyNumberFormat="1" applyFont="1" applyBorder="1" applyAlignment="1">
      <alignment horizontal="center"/>
    </xf>
    <xf numFmtId="0" fontId="14" fillId="0" borderId="0" xfId="0" applyFont="1" applyBorder="1"/>
    <xf numFmtId="165" fontId="14" fillId="0" borderId="0" xfId="1" applyNumberFormat="1" applyFont="1" applyBorder="1"/>
    <xf numFmtId="43" fontId="14" fillId="0" borderId="0" xfId="1" applyFont="1" applyBorder="1"/>
    <xf numFmtId="0" fontId="11" fillId="0" borderId="14" xfId="0" applyFont="1" applyBorder="1"/>
    <xf numFmtId="0" fontId="8" fillId="0" borderId="18" xfId="0" applyFont="1" applyBorder="1"/>
    <xf numFmtId="0" fontId="8" fillId="0" borderId="25" xfId="0" applyFont="1" applyBorder="1"/>
    <xf numFmtId="0" fontId="2" fillId="0" borderId="35" xfId="0" applyFont="1" applyBorder="1"/>
    <xf numFmtId="0" fontId="2" fillId="0" borderId="16" xfId="0" applyFont="1" applyBorder="1"/>
    <xf numFmtId="0" fontId="0" fillId="0" borderId="36" xfId="0" applyBorder="1"/>
    <xf numFmtId="0" fontId="8" fillId="0" borderId="26" xfId="0" applyFont="1" applyBorder="1"/>
    <xf numFmtId="0" fontId="0" fillId="0" borderId="26" xfId="0" applyBorder="1"/>
    <xf numFmtId="0" fontId="2" fillId="0" borderId="26" xfId="0" applyFont="1" applyBorder="1"/>
    <xf numFmtId="164" fontId="2" fillId="0" borderId="37" xfId="0" applyNumberFormat="1" applyFont="1" applyFill="1" applyBorder="1"/>
    <xf numFmtId="0" fontId="2" fillId="0" borderId="37" xfId="0" applyFont="1" applyFill="1" applyBorder="1"/>
    <xf numFmtId="43" fontId="2" fillId="0" borderId="37" xfId="1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43" fontId="4" fillId="0" borderId="9" xfId="1" applyFont="1" applyBorder="1" applyAlignment="1">
      <alignment horizontal="center"/>
    </xf>
    <xf numFmtId="43" fontId="8" fillId="0" borderId="25" xfId="1" applyFont="1" applyBorder="1"/>
    <xf numFmtId="43" fontId="8" fillId="0" borderId="9" xfId="1" applyFont="1" applyBorder="1"/>
    <xf numFmtId="43" fontId="8" fillId="0" borderId="14" xfId="1" applyFont="1" applyBorder="1"/>
    <xf numFmtId="43" fontId="0" fillId="0" borderId="39" xfId="1" applyFont="1" applyBorder="1"/>
    <xf numFmtId="43" fontId="0" fillId="0" borderId="22" xfId="1" applyFont="1" applyBorder="1"/>
    <xf numFmtId="43" fontId="2" fillId="0" borderId="37" xfId="1" applyFont="1" applyFill="1" applyBorder="1"/>
    <xf numFmtId="43" fontId="8" fillId="0" borderId="2" xfId="1" applyFont="1" applyBorder="1"/>
    <xf numFmtId="43" fontId="8" fillId="0" borderId="26" xfId="1" applyFont="1" applyBorder="1"/>
    <xf numFmtId="43" fontId="8" fillId="0" borderId="25" xfId="1" applyFont="1" applyFill="1" applyBorder="1"/>
    <xf numFmtId="43" fontId="8" fillId="0" borderId="2" xfId="1" applyFont="1" applyFill="1" applyBorder="1"/>
    <xf numFmtId="43" fontId="8" fillId="0" borderId="26" xfId="1" applyFont="1" applyFill="1" applyBorder="1"/>
    <xf numFmtId="43" fontId="11" fillId="3" borderId="16" xfId="1" applyFont="1" applyFill="1" applyBorder="1"/>
    <xf numFmtId="43" fontId="10" fillId="0" borderId="2" xfId="1" applyFont="1" applyBorder="1"/>
    <xf numFmtId="43" fontId="11" fillId="0" borderId="26" xfId="1" applyFont="1" applyBorder="1" applyAlignment="1">
      <alignment horizontal="center"/>
    </xf>
    <xf numFmtId="164" fontId="2" fillId="0" borderId="0" xfId="1" applyNumberFormat="1" applyFont="1" applyFill="1"/>
    <xf numFmtId="0" fontId="0" fillId="11" borderId="42" xfId="0" applyFill="1" applyBorder="1"/>
    <xf numFmtId="0" fontId="0" fillId="11" borderId="22" xfId="0" applyFill="1" applyBorder="1"/>
    <xf numFmtId="43" fontId="0" fillId="11" borderId="22" xfId="1" applyFont="1" applyFill="1" applyBorder="1"/>
    <xf numFmtId="0" fontId="2" fillId="0" borderId="22" xfId="0" applyFont="1" applyBorder="1"/>
    <xf numFmtId="0" fontId="0" fillId="9" borderId="42" xfId="0" applyFill="1" applyBorder="1"/>
    <xf numFmtId="0" fontId="0" fillId="9" borderId="22" xfId="0" applyFill="1" applyBorder="1"/>
    <xf numFmtId="43" fontId="0" fillId="9" borderId="22" xfId="1" applyFont="1" applyFill="1" applyBorder="1"/>
    <xf numFmtId="0" fontId="0" fillId="9" borderId="44" xfId="0" applyFill="1" applyBorder="1"/>
    <xf numFmtId="0" fontId="0" fillId="9" borderId="34" xfId="0" applyFill="1" applyBorder="1"/>
    <xf numFmtId="43" fontId="0" fillId="9" borderId="34" xfId="1" applyFont="1" applyFill="1" applyBorder="1"/>
    <xf numFmtId="0" fontId="2" fillId="0" borderId="34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0" fillId="0" borderId="47" xfId="1" applyFont="1" applyBorder="1"/>
    <xf numFmtId="43" fontId="0" fillId="0" borderId="48" xfId="1" applyFont="1" applyBorder="1"/>
    <xf numFmtId="0" fontId="0" fillId="0" borderId="49" xfId="0" applyBorder="1"/>
    <xf numFmtId="43" fontId="10" fillId="0" borderId="25" xfId="1" applyFont="1" applyFill="1" applyBorder="1"/>
    <xf numFmtId="164" fontId="14" fillId="0" borderId="25" xfId="0" applyNumberFormat="1" applyFont="1" applyBorder="1"/>
    <xf numFmtId="3" fontId="14" fillId="0" borderId="25" xfId="0" applyNumberFormat="1" applyFont="1" applyBorder="1"/>
    <xf numFmtId="164" fontId="14" fillId="0" borderId="16" xfId="0" applyNumberFormat="1" applyFont="1" applyBorder="1"/>
    <xf numFmtId="43" fontId="0" fillId="0" borderId="39" xfId="0" applyNumberFormat="1" applyBorder="1"/>
    <xf numFmtId="43" fontId="10" fillId="0" borderId="8" xfId="1" applyFont="1" applyFill="1" applyBorder="1"/>
    <xf numFmtId="2" fontId="10" fillId="0" borderId="9" xfId="1" applyNumberFormat="1" applyFont="1" applyBorder="1"/>
    <xf numFmtId="164" fontId="10" fillId="0" borderId="9" xfId="0" applyNumberFormat="1" applyFont="1" applyBorder="1"/>
    <xf numFmtId="164" fontId="10" fillId="0" borderId="10" xfId="0" applyNumberFormat="1" applyFont="1" applyBorder="1"/>
    <xf numFmtId="43" fontId="10" fillId="0" borderId="11" xfId="1" applyFont="1" applyBorder="1"/>
    <xf numFmtId="164" fontId="10" fillId="0" borderId="24" xfId="0" applyNumberFormat="1" applyFont="1" applyBorder="1"/>
    <xf numFmtId="44" fontId="11" fillId="0" borderId="11" xfId="2" applyFont="1" applyFill="1" applyBorder="1"/>
    <xf numFmtId="44" fontId="11" fillId="0" borderId="3" xfId="2" applyFont="1" applyFill="1" applyBorder="1"/>
    <xf numFmtId="43" fontId="11" fillId="0" borderId="5" xfId="1" applyFont="1" applyBorder="1"/>
    <xf numFmtId="43" fontId="2" fillId="0" borderId="2" xfId="1" applyFont="1" applyBorder="1"/>
    <xf numFmtId="43" fontId="11" fillId="8" borderId="2" xfId="1" applyFont="1" applyFill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3" xfId="1" applyFont="1" applyFill="1" applyBorder="1"/>
    <xf numFmtId="43" fontId="16" fillId="0" borderId="3" xfId="1" applyFont="1" applyFill="1" applyBorder="1"/>
    <xf numFmtId="43" fontId="14" fillId="0" borderId="6" xfId="1" applyFont="1" applyBorder="1"/>
    <xf numFmtId="164" fontId="11" fillId="0" borderId="11" xfId="1" applyNumberFormat="1" applyFont="1" applyFill="1" applyBorder="1"/>
    <xf numFmtId="43" fontId="10" fillId="12" borderId="0" xfId="1" applyFont="1" applyFill="1"/>
    <xf numFmtId="44" fontId="10" fillId="12" borderId="0" xfId="2" applyFont="1" applyFill="1"/>
    <xf numFmtId="164" fontId="10" fillId="0" borderId="0" xfId="1" applyNumberFormat="1" applyFont="1"/>
    <xf numFmtId="43" fontId="10" fillId="2" borderId="0" xfId="1" applyFont="1" applyFill="1"/>
    <xf numFmtId="43" fontId="11" fillId="2" borderId="3" xfId="1" applyFont="1" applyFill="1" applyBorder="1"/>
    <xf numFmtId="0" fontId="0" fillId="2" borderId="0" xfId="0" applyFill="1"/>
    <xf numFmtId="0" fontId="8" fillId="2" borderId="32" xfId="0" applyFont="1" applyFill="1" applyBorder="1"/>
    <xf numFmtId="0" fontId="2" fillId="2" borderId="0" xfId="0" quotePrefix="1" applyFont="1" applyFill="1"/>
    <xf numFmtId="14" fontId="2" fillId="2" borderId="0" xfId="0" applyNumberFormat="1" applyFont="1" applyFill="1"/>
    <xf numFmtId="0" fontId="5" fillId="2" borderId="0" xfId="0" applyFont="1" applyFill="1"/>
    <xf numFmtId="0" fontId="7" fillId="2" borderId="0" xfId="0" applyFont="1" applyFill="1"/>
    <xf numFmtId="0" fontId="2" fillId="2" borderId="17" xfId="0" applyFont="1" applyFill="1" applyBorder="1"/>
    <xf numFmtId="0" fontId="2" fillId="13" borderId="0" xfId="0" applyFont="1" applyFill="1"/>
    <xf numFmtId="0" fontId="2" fillId="13" borderId="3" xfId="0" applyFont="1" applyFill="1" applyBorder="1"/>
    <xf numFmtId="164" fontId="2" fillId="13" borderId="0" xfId="0" applyNumberFormat="1" applyFont="1" applyFill="1"/>
    <xf numFmtId="164" fontId="2" fillId="13" borderId="1" xfId="0" applyNumberFormat="1" applyFont="1" applyFill="1" applyBorder="1"/>
    <xf numFmtId="0" fontId="2" fillId="13" borderId="22" xfId="0" applyFont="1" applyFill="1" applyBorder="1"/>
    <xf numFmtId="43" fontId="2" fillId="13" borderId="0" xfId="1" applyFont="1" applyFill="1" applyAlignment="1">
      <alignment horizontal="center"/>
    </xf>
    <xf numFmtId="164" fontId="5" fillId="13" borderId="0" xfId="0" applyNumberFormat="1" applyFont="1" applyFill="1"/>
    <xf numFmtId="164" fontId="5" fillId="13" borderId="1" xfId="0" applyNumberFormat="1" applyFont="1" applyFill="1" applyBorder="1"/>
    <xf numFmtId="43" fontId="5" fillId="13" borderId="0" xfId="1" applyFont="1" applyFill="1" applyAlignment="1">
      <alignment horizontal="center"/>
    </xf>
    <xf numFmtId="0" fontId="7" fillId="13" borderId="0" xfId="0" applyFont="1" applyFill="1"/>
    <xf numFmtId="0" fontId="7" fillId="13" borderId="3" xfId="0" applyFont="1" applyFill="1" applyBorder="1"/>
    <xf numFmtId="164" fontId="7" fillId="13" borderId="0" xfId="0" applyNumberFormat="1" applyFont="1" applyFill="1"/>
    <xf numFmtId="164" fontId="7" fillId="13" borderId="1" xfId="0" applyNumberFormat="1" applyFont="1" applyFill="1" applyBorder="1"/>
    <xf numFmtId="0" fontId="7" fillId="13" borderId="22" xfId="0" applyFont="1" applyFill="1" applyBorder="1"/>
    <xf numFmtId="43" fontId="7" fillId="13" borderId="0" xfId="1" applyFont="1" applyFill="1" applyAlignment="1">
      <alignment horizontal="center"/>
    </xf>
    <xf numFmtId="14" fontId="7" fillId="2" borderId="0" xfId="0" applyNumberFormat="1" applyFont="1" applyFill="1"/>
    <xf numFmtId="0" fontId="5" fillId="13" borderId="22" xfId="0" applyFont="1" applyFill="1" applyBorder="1"/>
    <xf numFmtId="0" fontId="2" fillId="13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2" fillId="13" borderId="6" xfId="0" applyNumberFormat="1" applyFont="1" applyFill="1" applyBorder="1"/>
    <xf numFmtId="0" fontId="2" fillId="14" borderId="0" xfId="0" applyFont="1" applyFill="1"/>
    <xf numFmtId="0" fontId="2" fillId="14" borderId="3" xfId="0" applyFont="1" applyFill="1" applyBorder="1"/>
    <xf numFmtId="164" fontId="2" fillId="14" borderId="0" xfId="0" applyNumberFormat="1" applyFont="1" applyFill="1"/>
    <xf numFmtId="164" fontId="2" fillId="14" borderId="1" xfId="0" applyNumberFormat="1" applyFont="1" applyFill="1" applyBorder="1"/>
    <xf numFmtId="0" fontId="2" fillId="14" borderId="22" xfId="0" applyFont="1" applyFill="1" applyBorder="1"/>
    <xf numFmtId="43" fontId="2" fillId="14" borderId="0" xfId="1" applyFont="1" applyFill="1" applyAlignment="1">
      <alignment horizontal="center"/>
    </xf>
    <xf numFmtId="0" fontId="2" fillId="14" borderId="0" xfId="0" applyFont="1" applyFill="1" applyBorder="1"/>
    <xf numFmtId="164" fontId="2" fillId="14" borderId="0" xfId="0" applyNumberFormat="1" applyFont="1" applyFill="1" applyBorder="1"/>
    <xf numFmtId="0" fontId="2" fillId="14" borderId="11" xfId="0" applyFont="1" applyFill="1" applyBorder="1"/>
    <xf numFmtId="164" fontId="2" fillId="14" borderId="6" xfId="0" applyNumberFormat="1" applyFont="1" applyFill="1" applyBorder="1"/>
    <xf numFmtId="0" fontId="2" fillId="14" borderId="6" xfId="0" applyFont="1" applyFill="1" applyBorder="1"/>
    <xf numFmtId="43" fontId="19" fillId="0" borderId="0" xfId="1" applyFont="1" applyFill="1" applyAlignment="1">
      <alignment horizontal="center"/>
    </xf>
    <xf numFmtId="43" fontId="10" fillId="14" borderId="0" xfId="1" applyFont="1" applyFill="1"/>
    <xf numFmtId="43" fontId="10" fillId="13" borderId="0" xfId="1" applyFont="1" applyFill="1"/>
    <xf numFmtId="164" fontId="2" fillId="14" borderId="2" xfId="1" applyNumberFormat="1" applyFont="1" applyFill="1" applyBorder="1" applyAlignment="1">
      <alignment horizontal="center"/>
    </xf>
    <xf numFmtId="43" fontId="0" fillId="0" borderId="0" xfId="1" applyFont="1"/>
    <xf numFmtId="43" fontId="2" fillId="2" borderId="0" xfId="1" applyFont="1" applyFill="1" applyBorder="1"/>
    <xf numFmtId="43" fontId="19" fillId="0" borderId="0" xfId="1" applyFont="1"/>
    <xf numFmtId="43" fontId="20" fillId="0" borderId="0" xfId="1" applyFont="1" applyAlignment="1">
      <alignment horizontal="center"/>
    </xf>
    <xf numFmtId="43" fontId="20" fillId="0" borderId="0" xfId="1" applyFont="1"/>
    <xf numFmtId="43" fontId="21" fillId="3" borderId="18" xfId="1" applyFont="1" applyFill="1" applyBorder="1"/>
    <xf numFmtId="43" fontId="21" fillId="3" borderId="25" xfId="1" applyFont="1" applyFill="1" applyBorder="1"/>
    <xf numFmtId="43" fontId="21" fillId="3" borderId="16" xfId="1" applyFont="1" applyFill="1" applyBorder="1"/>
    <xf numFmtId="43" fontId="19" fillId="0" borderId="2" xfId="1" applyFont="1" applyBorder="1"/>
    <xf numFmtId="43" fontId="19" fillId="0" borderId="9" xfId="1" applyFont="1" applyBorder="1"/>
    <xf numFmtId="43" fontId="19" fillId="0" borderId="10" xfId="1" applyFont="1" applyBorder="1"/>
    <xf numFmtId="43" fontId="21" fillId="0" borderId="8" xfId="1" applyFont="1" applyBorder="1"/>
    <xf numFmtId="43" fontId="21" fillId="0" borderId="2" xfId="1" applyFont="1" applyBorder="1"/>
    <xf numFmtId="43" fontId="21" fillId="0" borderId="13" xfId="1" applyFont="1" applyBorder="1" applyAlignment="1">
      <alignment horizontal="center"/>
    </xf>
    <xf numFmtId="43" fontId="21" fillId="0" borderId="15" xfId="1" applyFont="1" applyBorder="1" applyAlignment="1">
      <alignment horizontal="center"/>
    </xf>
    <xf numFmtId="43" fontId="21" fillId="0" borderId="26" xfId="1" applyFont="1" applyBorder="1" applyAlignment="1">
      <alignment horizontal="center"/>
    </xf>
    <xf numFmtId="43" fontId="21" fillId="0" borderId="14" xfId="1" applyFont="1" applyBorder="1" applyAlignment="1">
      <alignment horizontal="center"/>
    </xf>
    <xf numFmtId="43" fontId="21" fillId="0" borderId="26" xfId="1" applyFont="1" applyBorder="1"/>
    <xf numFmtId="43" fontId="21" fillId="0" borderId="15" xfId="1" applyFont="1" applyBorder="1"/>
    <xf numFmtId="43" fontId="21" fillId="0" borderId="0" xfId="1" applyFont="1" applyBorder="1"/>
    <xf numFmtId="43" fontId="21" fillId="0" borderId="11" xfId="1" applyFont="1" applyBorder="1" applyAlignment="1">
      <alignment horizontal="center"/>
    </xf>
    <xf numFmtId="43" fontId="21" fillId="0" borderId="0" xfId="1" applyFont="1" applyBorder="1" applyAlignment="1">
      <alignment horizontal="center"/>
    </xf>
    <xf numFmtId="43" fontId="21" fillId="0" borderId="12" xfId="1" applyFont="1" applyBorder="1"/>
    <xf numFmtId="43" fontId="21" fillId="0" borderId="11" xfId="1" applyFont="1" applyBorder="1"/>
    <xf numFmtId="43" fontId="21" fillId="0" borderId="11" xfId="1" applyFont="1" applyFill="1" applyBorder="1"/>
    <xf numFmtId="43" fontId="21" fillId="0" borderId="0" xfId="1" applyFont="1" applyFill="1" applyBorder="1"/>
    <xf numFmtId="43" fontId="21" fillId="0" borderId="8" xfId="1" applyFont="1" applyFill="1" applyBorder="1"/>
    <xf numFmtId="43" fontId="21" fillId="0" borderId="9" xfId="1" applyFont="1" applyFill="1" applyBorder="1"/>
    <xf numFmtId="43" fontId="21" fillId="0" borderId="10" xfId="1" applyFont="1" applyFill="1" applyBorder="1"/>
    <xf numFmtId="43" fontId="21" fillId="0" borderId="12" xfId="1" applyFont="1" applyFill="1" applyBorder="1"/>
    <xf numFmtId="43" fontId="23" fillId="0" borderId="0" xfId="1" applyFont="1" applyFill="1" applyBorder="1"/>
    <xf numFmtId="43" fontId="23" fillId="0" borderId="12" xfId="1" applyFont="1" applyFill="1" applyBorder="1"/>
    <xf numFmtId="43" fontId="21" fillId="2" borderId="11" xfId="1" applyFont="1" applyFill="1" applyBorder="1" applyAlignment="1">
      <alignment horizontal="center"/>
    </xf>
    <xf numFmtId="43" fontId="21" fillId="2" borderId="0" xfId="1" applyFont="1" applyFill="1" applyBorder="1" applyAlignment="1">
      <alignment horizontal="center"/>
    </xf>
    <xf numFmtId="43" fontId="21" fillId="2" borderId="0" xfId="1" applyFont="1" applyFill="1" applyBorder="1"/>
    <xf numFmtId="43" fontId="21" fillId="2" borderId="12" xfId="1" applyFont="1" applyFill="1" applyBorder="1"/>
    <xf numFmtId="43" fontId="21" fillId="2" borderId="11" xfId="1" applyFont="1" applyFill="1" applyBorder="1"/>
    <xf numFmtId="43" fontId="21" fillId="0" borderId="11" xfId="1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19" fillId="0" borderId="0" xfId="1" applyFont="1" applyAlignment="1">
      <alignment horizontal="center"/>
    </xf>
    <xf numFmtId="43" fontId="19" fillId="0" borderId="8" xfId="1" applyFont="1" applyBorder="1"/>
    <xf numFmtId="43" fontId="19" fillId="0" borderId="11" xfId="1" applyFont="1" applyBorder="1"/>
    <xf numFmtId="43" fontId="19" fillId="0" borderId="0" xfId="1" applyFont="1" applyBorder="1"/>
    <xf numFmtId="43" fontId="19" fillId="0" borderId="12" xfId="1" applyFont="1" applyBorder="1"/>
    <xf numFmtId="43" fontId="19" fillId="0" borderId="25" xfId="1" applyFont="1" applyBorder="1"/>
    <xf numFmtId="43" fontId="19" fillId="0" borderId="16" xfId="1" applyFont="1" applyBorder="1"/>
    <xf numFmtId="43" fontId="20" fillId="0" borderId="18" xfId="1" applyFont="1" applyBorder="1" applyAlignment="1">
      <alignment horizontal="center"/>
    </xf>
    <xf numFmtId="43" fontId="20" fillId="0" borderId="25" xfId="1" applyFont="1" applyBorder="1" applyAlignment="1">
      <alignment horizontal="center"/>
    </xf>
    <xf numFmtId="43" fontId="20" fillId="0" borderId="25" xfId="1" applyFont="1" applyBorder="1"/>
    <xf numFmtId="43" fontId="20" fillId="0" borderId="16" xfId="1" applyFont="1" applyBorder="1"/>
    <xf numFmtId="43" fontId="20" fillId="0" borderId="18" xfId="1" applyFont="1" applyBorder="1"/>
    <xf numFmtId="43" fontId="14" fillId="0" borderId="16" xfId="1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12" xfId="0" quotePrefix="1" applyFont="1" applyBorder="1"/>
    <xf numFmtId="43" fontId="19" fillId="0" borderId="5" xfId="1" applyFont="1" applyBorder="1"/>
    <xf numFmtId="0" fontId="8" fillId="0" borderId="0" xfId="0" applyFont="1" applyBorder="1" applyAlignment="1">
      <alignment horizontal="center"/>
    </xf>
    <xf numFmtId="0" fontId="11" fillId="0" borderId="9" xfId="0" applyFont="1" applyBorder="1"/>
    <xf numFmtId="43" fontId="11" fillId="0" borderId="9" xfId="1" applyFont="1" applyBorder="1"/>
    <xf numFmtId="43" fontId="11" fillId="0" borderId="9" xfId="1" applyFont="1" applyFill="1" applyBorder="1" applyAlignment="1">
      <alignment horizontal="center"/>
    </xf>
    <xf numFmtId="0" fontId="11" fillId="2" borderId="30" xfId="0" applyFont="1" applyFill="1" applyBorder="1"/>
    <xf numFmtId="0" fontId="11" fillId="0" borderId="11" xfId="0" applyFont="1" applyBorder="1"/>
    <xf numFmtId="43" fontId="11" fillId="0" borderId="0" xfId="1" applyFont="1" applyFill="1" applyBorder="1" applyAlignment="1">
      <alignment horizontal="center"/>
    </xf>
    <xf numFmtId="0" fontId="11" fillId="2" borderId="1" xfId="0" applyFont="1" applyFill="1" applyBorder="1"/>
    <xf numFmtId="0" fontId="11" fillId="0" borderId="13" xfId="0" applyFont="1" applyBorder="1"/>
    <xf numFmtId="43" fontId="11" fillId="0" borderId="14" xfId="1" applyFont="1" applyBorder="1"/>
    <xf numFmtId="17" fontId="11" fillId="0" borderId="14" xfId="0" applyNumberFormat="1" applyFont="1" applyBorder="1"/>
    <xf numFmtId="43" fontId="11" fillId="0" borderId="14" xfId="1" applyFont="1" applyFill="1" applyBorder="1" applyAlignment="1">
      <alignment horizontal="center"/>
    </xf>
    <xf numFmtId="0" fontId="11" fillId="2" borderId="32" xfId="0" applyFont="1" applyFill="1" applyBorder="1"/>
    <xf numFmtId="0" fontId="10" fillId="15" borderId="0" xfId="0" applyFont="1" applyFill="1"/>
    <xf numFmtId="43" fontId="10" fillId="15" borderId="0" xfId="1" applyFont="1" applyFill="1"/>
    <xf numFmtId="43" fontId="12" fillId="15" borderId="0" xfId="1" applyFont="1" applyFill="1"/>
    <xf numFmtId="14" fontId="10" fillId="15" borderId="0" xfId="0" applyNumberFormat="1" applyFont="1" applyFill="1"/>
    <xf numFmtId="0" fontId="10" fillId="0" borderId="18" xfId="0" applyFont="1" applyBorder="1"/>
    <xf numFmtId="0" fontId="10" fillId="0" borderId="25" xfId="0" applyFont="1" applyBorder="1"/>
    <xf numFmtId="43" fontId="10" fillId="0" borderId="0" xfId="1" applyFont="1" applyFill="1" applyAlignment="1">
      <alignment horizontal="center"/>
    </xf>
    <xf numFmtId="0" fontId="10" fillId="2" borderId="0" xfId="0" applyFont="1" applyFill="1"/>
    <xf numFmtId="0" fontId="11" fillId="0" borderId="0" xfId="0" applyFont="1" applyFill="1" applyBorder="1" applyAlignment="1">
      <alignment horizontal="center"/>
    </xf>
    <xf numFmtId="43" fontId="11" fillId="0" borderId="0" xfId="1" applyFont="1" applyAlignment="1">
      <alignment horizontal="center"/>
    </xf>
    <xf numFmtId="43" fontId="10" fillId="0" borderId="6" xfId="0" applyNumberFormat="1" applyFont="1" applyBorder="1"/>
    <xf numFmtId="43" fontId="10" fillId="0" borderId="6" xfId="1" applyFont="1" applyBorder="1"/>
    <xf numFmtId="0" fontId="10" fillId="16" borderId="0" xfId="0" applyFont="1" applyFill="1"/>
    <xf numFmtId="43" fontId="10" fillId="16" borderId="0" xfId="1" applyFont="1" applyFill="1"/>
    <xf numFmtId="43" fontId="21" fillId="16" borderId="11" xfId="1" applyFont="1" applyFill="1" applyBorder="1" applyAlignment="1">
      <alignment horizontal="center"/>
    </xf>
    <xf numFmtId="43" fontId="21" fillId="16" borderId="0" xfId="1" applyFont="1" applyFill="1" applyBorder="1" applyAlignment="1">
      <alignment horizontal="center"/>
    </xf>
    <xf numFmtId="43" fontId="21" fillId="16" borderId="0" xfId="1" applyFont="1" applyFill="1" applyBorder="1"/>
    <xf numFmtId="43" fontId="21" fillId="16" borderId="12" xfId="1" applyFont="1" applyFill="1" applyBorder="1"/>
    <xf numFmtId="0" fontId="10" fillId="17" borderId="0" xfId="0" applyFont="1" applyFill="1"/>
    <xf numFmtId="43" fontId="10" fillId="17" borderId="0" xfId="1" applyFont="1" applyFill="1"/>
    <xf numFmtId="43" fontId="2" fillId="0" borderId="24" xfId="1" applyFont="1" applyBorder="1"/>
    <xf numFmtId="43" fontId="2" fillId="0" borderId="6" xfId="1" applyFont="1" applyBorder="1"/>
    <xf numFmtId="0" fontId="10" fillId="17" borderId="11" xfId="0" applyFont="1" applyFill="1" applyBorder="1"/>
    <xf numFmtId="0" fontId="10" fillId="17" borderId="12" xfId="0" quotePrefix="1" applyFont="1" applyFill="1" applyBorder="1"/>
    <xf numFmtId="43" fontId="19" fillId="17" borderId="11" xfId="1" applyFont="1" applyFill="1" applyBorder="1"/>
    <xf numFmtId="43" fontId="19" fillId="17" borderId="0" xfId="1" applyFont="1" applyFill="1" applyBorder="1"/>
    <xf numFmtId="43" fontId="19" fillId="17" borderId="12" xfId="1" applyFont="1" applyFill="1" applyBorder="1"/>
    <xf numFmtId="43" fontId="19" fillId="17" borderId="0" xfId="1" applyFont="1" applyFill="1"/>
    <xf numFmtId="43" fontId="21" fillId="17" borderId="11" xfId="1" applyFont="1" applyFill="1" applyBorder="1" applyAlignment="1">
      <alignment horizontal="center"/>
    </xf>
    <xf numFmtId="43" fontId="21" fillId="17" borderId="0" xfId="1" applyFont="1" applyFill="1" applyBorder="1" applyAlignment="1">
      <alignment horizontal="center"/>
    </xf>
    <xf numFmtId="43" fontId="21" fillId="17" borderId="0" xfId="1" applyFont="1" applyFill="1" applyBorder="1"/>
    <xf numFmtId="43" fontId="21" fillId="17" borderId="12" xfId="1" applyFont="1" applyFill="1" applyBorder="1"/>
    <xf numFmtId="0" fontId="2" fillId="17" borderId="0" xfId="0" applyFont="1" applyFill="1"/>
    <xf numFmtId="43" fontId="23" fillId="17" borderId="0" xfId="1" applyFont="1" applyFill="1" applyBorder="1"/>
    <xf numFmtId="43" fontId="23" fillId="17" borderId="12" xfId="1" applyFont="1" applyFill="1" applyBorder="1"/>
    <xf numFmtId="43" fontId="23" fillId="17" borderId="11" xfId="1" applyFont="1" applyFill="1" applyBorder="1"/>
    <xf numFmtId="43" fontId="21" fillId="17" borderId="11" xfId="1" applyFont="1" applyFill="1" applyBorder="1"/>
    <xf numFmtId="43" fontId="16" fillId="17" borderId="3" xfId="1" applyFont="1" applyFill="1" applyBorder="1"/>
    <xf numFmtId="0" fontId="16" fillId="17" borderId="0" xfId="0" applyFont="1" applyFill="1"/>
    <xf numFmtId="0" fontId="5" fillId="17" borderId="0" xfId="0" applyFont="1" applyFill="1"/>
    <xf numFmtId="0" fontId="10" fillId="17" borderId="12" xfId="0" applyFont="1" applyFill="1" applyBorder="1"/>
    <xf numFmtId="165" fontId="2" fillId="17" borderId="0" xfId="1" applyNumberFormat="1" applyFont="1" applyFill="1"/>
    <xf numFmtId="43" fontId="11" fillId="17" borderId="3" xfId="1" applyFont="1" applyFill="1" applyBorder="1"/>
    <xf numFmtId="0" fontId="11" fillId="17" borderId="0" xfId="0" applyFont="1" applyFill="1"/>
    <xf numFmtId="43" fontId="10" fillId="2" borderId="0" xfId="0" applyNumberFormat="1" applyFont="1" applyFill="1"/>
    <xf numFmtId="43" fontId="0" fillId="0" borderId="0" xfId="0" applyNumberFormat="1"/>
    <xf numFmtId="43" fontId="10" fillId="0" borderId="0" xfId="1" applyFont="1" applyFill="1" applyBorder="1"/>
    <xf numFmtId="43" fontId="10" fillId="0" borderId="6" xfId="1" applyFont="1" applyFill="1" applyBorder="1"/>
    <xf numFmtId="0" fontId="0" fillId="0" borderId="6" xfId="0" applyBorder="1"/>
    <xf numFmtId="43" fontId="0" fillId="0" borderId="6" xfId="0" applyNumberFormat="1" applyBorder="1"/>
    <xf numFmtId="43" fontId="2" fillId="0" borderId="6" xfId="0" applyNumberFormat="1" applyFont="1" applyBorder="1"/>
    <xf numFmtId="0" fontId="10" fillId="18" borderId="0" xfId="0" applyFont="1" applyFill="1"/>
    <xf numFmtId="43" fontId="10" fillId="18" borderId="0" xfId="1" applyFont="1" applyFill="1"/>
    <xf numFmtId="0" fontId="2" fillId="0" borderId="24" xfId="0" applyFont="1" applyBorder="1"/>
    <xf numFmtId="0" fontId="0" fillId="0" borderId="24" xfId="0" applyBorder="1"/>
    <xf numFmtId="0" fontId="10" fillId="19" borderId="0" xfId="0" applyFont="1" applyFill="1"/>
    <xf numFmtId="43" fontId="10" fillId="19" borderId="0" xfId="1" applyFont="1" applyFill="1"/>
    <xf numFmtId="0" fontId="11" fillId="0" borderId="0" xfId="0" applyFont="1" applyAlignment="1">
      <alignment horizontal="center"/>
    </xf>
    <xf numFmtId="0" fontId="2" fillId="20" borderId="0" xfId="0" applyFont="1" applyFill="1"/>
    <xf numFmtId="44" fontId="2" fillId="20" borderId="0" xfId="2" applyFont="1" applyFill="1"/>
    <xf numFmtId="0" fontId="2" fillId="20" borderId="0" xfId="0" applyFont="1" applyFill="1" applyBorder="1"/>
    <xf numFmtId="43" fontId="2" fillId="20" borderId="0" xfId="0" applyNumberFormat="1" applyFont="1" applyFill="1"/>
    <xf numFmtId="43" fontId="2" fillId="20" borderId="0" xfId="1" applyFont="1" applyFill="1"/>
    <xf numFmtId="0" fontId="0" fillId="20" borderId="0" xfId="0" applyFill="1"/>
    <xf numFmtId="43" fontId="2" fillId="20" borderId="0" xfId="0" applyNumberFormat="1" applyFont="1" applyFill="1" applyBorder="1"/>
    <xf numFmtId="43" fontId="2" fillId="20" borderId="0" xfId="1" applyFont="1" applyFill="1" applyBorder="1"/>
    <xf numFmtId="44" fontId="2" fillId="20" borderId="6" xfId="0" applyNumberFormat="1" applyFont="1" applyFill="1" applyBorder="1"/>
    <xf numFmtId="43" fontId="2" fillId="20" borderId="6" xfId="1" applyFont="1" applyFill="1" applyBorder="1"/>
    <xf numFmtId="14" fontId="2" fillId="0" borderId="0" xfId="1" applyNumberFormat="1" applyFont="1" applyFill="1" applyAlignment="1">
      <alignment horizontal="center"/>
    </xf>
    <xf numFmtId="0" fontId="12" fillId="19" borderId="0" xfId="0" applyFont="1" applyFill="1"/>
    <xf numFmtId="0" fontId="12" fillId="15" borderId="0" xfId="0" applyFont="1" applyFill="1"/>
    <xf numFmtId="0" fontId="10" fillId="2" borderId="11" xfId="0" applyFont="1" applyFill="1" applyBorder="1"/>
    <xf numFmtId="0" fontId="10" fillId="2" borderId="12" xfId="0" quotePrefix="1" applyFont="1" applyFill="1" applyBorder="1"/>
    <xf numFmtId="0" fontId="10" fillId="2" borderId="12" xfId="0" applyFont="1" applyFill="1" applyBorder="1"/>
    <xf numFmtId="0" fontId="21" fillId="0" borderId="0" xfId="0" applyFont="1"/>
    <xf numFmtId="165" fontId="21" fillId="0" borderId="0" xfId="1" applyNumberFormat="1" applyFont="1"/>
    <xf numFmtId="165" fontId="2" fillId="0" borderId="6" xfId="1" applyNumberFormat="1" applyFont="1" applyBorder="1"/>
    <xf numFmtId="43" fontId="8" fillId="0" borderId="0" xfId="1" applyFont="1" applyAlignment="1">
      <alignment horizontal="center"/>
    </xf>
    <xf numFmtId="0" fontId="0" fillId="19" borderId="0" xfId="0" applyFill="1"/>
    <xf numFmtId="43" fontId="0" fillId="19" borderId="0" xfId="1" applyFont="1" applyFill="1"/>
    <xf numFmtId="0" fontId="2" fillId="19" borderId="0" xfId="0" applyFont="1" applyFill="1"/>
    <xf numFmtId="14" fontId="2" fillId="19" borderId="0" xfId="0" applyNumberFormat="1" applyFont="1" applyFill="1"/>
    <xf numFmtId="0" fontId="0" fillId="7" borderId="0" xfId="0" applyFill="1"/>
    <xf numFmtId="43" fontId="0" fillId="7" borderId="0" xfId="1" applyFont="1" applyFill="1"/>
    <xf numFmtId="0" fontId="0" fillId="3" borderId="0" xfId="0" applyFill="1"/>
    <xf numFmtId="43" fontId="0" fillId="3" borderId="0" xfId="1" applyFont="1" applyFill="1"/>
    <xf numFmtId="0" fontId="2" fillId="3" borderId="0" xfId="0" applyFont="1" applyFill="1"/>
    <xf numFmtId="43" fontId="21" fillId="0" borderId="12" xfId="1" applyFont="1" applyBorder="1" applyAlignment="1">
      <alignment horizontal="center"/>
    </xf>
    <xf numFmtId="43" fontId="21" fillId="0" borderId="3" xfId="1" applyFont="1" applyBorder="1"/>
    <xf numFmtId="0" fontId="21" fillId="0" borderId="8" xfId="0" applyFont="1" applyBorder="1"/>
    <xf numFmtId="0" fontId="21" fillId="0" borderId="9" xfId="0" applyFont="1" applyBorder="1"/>
    <xf numFmtId="0" fontId="21" fillId="0" borderId="10" xfId="0" applyFont="1" applyBorder="1"/>
    <xf numFmtId="0" fontId="21" fillId="0" borderId="11" xfId="0" applyFont="1" applyBorder="1"/>
    <xf numFmtId="0" fontId="21" fillId="0" borderId="0" xfId="0" applyFont="1" applyBorder="1"/>
    <xf numFmtId="0" fontId="21" fillId="0" borderId="12" xfId="0" applyFont="1" applyBorder="1"/>
    <xf numFmtId="43" fontId="21" fillId="0" borderId="13" xfId="1" applyFont="1" applyBorder="1"/>
    <xf numFmtId="43" fontId="21" fillId="0" borderId="14" xfId="1" applyFont="1" applyBorder="1"/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43" fontId="2" fillId="3" borderId="6" xfId="0" applyNumberFormat="1" applyFont="1" applyFill="1" applyBorder="1"/>
    <xf numFmtId="43" fontId="2" fillId="3" borderId="6" xfId="1" applyFont="1" applyFill="1" applyBorder="1"/>
    <xf numFmtId="0" fontId="10" fillId="3" borderId="6" xfId="0" applyFont="1" applyFill="1" applyBorder="1"/>
    <xf numFmtId="44" fontId="2" fillId="19" borderId="0" xfId="2" applyFont="1" applyFill="1"/>
    <xf numFmtId="43" fontId="2" fillId="19" borderId="0" xfId="0" applyNumberFormat="1" applyFont="1" applyFill="1"/>
    <xf numFmtId="43" fontId="2" fillId="19" borderId="0" xfId="1" applyFont="1" applyFill="1"/>
    <xf numFmtId="44" fontId="2" fillId="19" borderId="6" xfId="0" applyNumberFormat="1" applyFont="1" applyFill="1" applyBorder="1"/>
    <xf numFmtId="43" fontId="2" fillId="19" borderId="6" xfId="1" applyFont="1" applyFill="1" applyBorder="1"/>
    <xf numFmtId="0" fontId="0" fillId="21" borderId="0" xfId="0" applyFill="1"/>
    <xf numFmtId="43" fontId="2" fillId="21" borderId="6" xfId="0" applyNumberFormat="1" applyFont="1" applyFill="1" applyBorder="1"/>
    <xf numFmtId="43" fontId="2" fillId="21" borderId="6" xfId="1" applyFont="1" applyFill="1" applyBorder="1"/>
    <xf numFmtId="0" fontId="10" fillId="21" borderId="6" xfId="0" applyFont="1" applyFill="1" applyBorder="1"/>
    <xf numFmtId="0" fontId="2" fillId="21" borderId="6" xfId="0" applyFont="1" applyFill="1" applyBorder="1"/>
    <xf numFmtId="0" fontId="2" fillId="0" borderId="9" xfId="0" applyFont="1" applyBorder="1"/>
    <xf numFmtId="0" fontId="2" fillId="0" borderId="14" xfId="0" applyFont="1" applyBorder="1"/>
    <xf numFmtId="0" fontId="10" fillId="0" borderId="0" xfId="0" applyFont="1" applyFill="1"/>
    <xf numFmtId="0" fontId="10" fillId="12" borderId="0" xfId="0" applyFont="1" applyFill="1"/>
    <xf numFmtId="0" fontId="10" fillId="0" borderId="0" xfId="0" quotePrefix="1" applyFont="1" applyFill="1"/>
    <xf numFmtId="0" fontId="12" fillId="0" borderId="0" xfId="0" applyFont="1" applyFill="1"/>
    <xf numFmtId="0" fontId="13" fillId="0" borderId="0" xfId="0" applyFont="1" applyFill="1"/>
    <xf numFmtId="0" fontId="10" fillId="0" borderId="6" xfId="0" applyFont="1" applyFill="1" applyBorder="1"/>
    <xf numFmtId="0" fontId="10" fillId="12" borderId="0" xfId="0" quotePrefix="1" applyFont="1" applyFill="1"/>
    <xf numFmtId="0" fontId="10" fillId="2" borderId="0" xfId="0" quotePrefix="1" applyFont="1" applyFill="1"/>
    <xf numFmtId="44" fontId="0" fillId="0" borderId="0" xfId="2" applyFont="1"/>
    <xf numFmtId="44" fontId="10" fillId="0" borderId="0" xfId="2" applyFont="1"/>
    <xf numFmtId="43" fontId="10" fillId="0" borderId="0" xfId="0" applyNumberFormat="1" applyFont="1"/>
    <xf numFmtId="0" fontId="10" fillId="0" borderId="14" xfId="0" applyFont="1" applyBorder="1"/>
    <xf numFmtId="43" fontId="10" fillId="0" borderId="14" xfId="0" applyNumberFormat="1" applyFont="1" applyBorder="1"/>
    <xf numFmtId="44" fontId="10" fillId="0" borderId="17" xfId="0" applyNumberFormat="1" applyFont="1" applyBorder="1"/>
    <xf numFmtId="44" fontId="10" fillId="0" borderId="17" xfId="2" applyFont="1" applyBorder="1"/>
    <xf numFmtId="44" fontId="10" fillId="0" borderId="24" xfId="0" applyNumberFormat="1" applyFont="1" applyBorder="1"/>
    <xf numFmtId="0" fontId="0" fillId="18" borderId="0" xfId="0" applyFill="1"/>
    <xf numFmtId="43" fontId="0" fillId="18" borderId="0" xfId="1" applyFont="1" applyFill="1"/>
    <xf numFmtId="0" fontId="0" fillId="22" borderId="0" xfId="0" applyFill="1"/>
    <xf numFmtId="43" fontId="2" fillId="22" borderId="0" xfId="0" applyNumberFormat="1" applyFont="1" applyFill="1"/>
    <xf numFmtId="43" fontId="2" fillId="22" borderId="0" xfId="1" applyFont="1" applyFill="1"/>
    <xf numFmtId="0" fontId="10" fillId="22" borderId="0" xfId="0" applyFont="1" applyFill="1"/>
    <xf numFmtId="0" fontId="2" fillId="22" borderId="0" xfId="0" applyFont="1" applyFill="1"/>
    <xf numFmtId="43" fontId="10" fillId="22" borderId="0" xfId="1" applyFont="1" applyFill="1"/>
    <xf numFmtId="43" fontId="2" fillId="22" borderId="0" xfId="0" applyNumberFormat="1" applyFont="1" applyFill="1" applyBorder="1"/>
    <xf numFmtId="43" fontId="2" fillId="22" borderId="0" xfId="1" applyFont="1" applyFill="1" applyBorder="1"/>
    <xf numFmtId="0" fontId="2" fillId="22" borderId="0" xfId="0" applyFont="1" applyFill="1" applyBorder="1"/>
    <xf numFmtId="44" fontId="2" fillId="22" borderId="0" xfId="2" applyFont="1" applyFill="1"/>
    <xf numFmtId="44" fontId="2" fillId="22" borderId="6" xfId="2" applyFont="1" applyFill="1" applyBorder="1"/>
    <xf numFmtId="14" fontId="2" fillId="0" borderId="0" xfId="0" applyNumberFormat="1" applyFont="1"/>
    <xf numFmtId="0" fontId="0" fillId="23" borderId="0" xfId="0" applyFill="1"/>
    <xf numFmtId="43" fontId="0" fillId="23" borderId="0" xfId="1" applyFont="1" applyFill="1"/>
    <xf numFmtId="0" fontId="10" fillId="23" borderId="11" xfId="0" applyFont="1" applyFill="1" applyBorder="1"/>
    <xf numFmtId="0" fontId="10" fillId="23" borderId="12" xfId="0" quotePrefix="1" applyFont="1" applyFill="1" applyBorder="1"/>
    <xf numFmtId="0" fontId="21" fillId="23" borderId="0" xfId="0" applyFont="1" applyFill="1"/>
    <xf numFmtId="0" fontId="21" fillId="23" borderId="11" xfId="0" applyFont="1" applyFill="1" applyBorder="1"/>
    <xf numFmtId="0" fontId="21" fillId="23" borderId="0" xfId="0" applyFont="1" applyFill="1" applyBorder="1"/>
    <xf numFmtId="0" fontId="21" fillId="23" borderId="12" xfId="0" applyFont="1" applyFill="1" applyBorder="1"/>
    <xf numFmtId="0" fontId="2" fillId="23" borderId="0" xfId="0" applyFont="1" applyFill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0" fontId="2" fillId="0" borderId="6" xfId="0" applyFont="1" applyBorder="1"/>
    <xf numFmtId="43" fontId="0" fillId="21" borderId="0" xfId="1" applyFont="1" applyFill="1"/>
    <xf numFmtId="0" fontId="10" fillId="21" borderId="11" xfId="0" applyFont="1" applyFill="1" applyBorder="1"/>
    <xf numFmtId="0" fontId="10" fillId="21" borderId="12" xfId="0" quotePrefix="1" applyFont="1" applyFill="1" applyBorder="1"/>
    <xf numFmtId="0" fontId="21" fillId="21" borderId="0" xfId="0" applyFont="1" applyFill="1"/>
    <xf numFmtId="0" fontId="21" fillId="21" borderId="11" xfId="0" applyFont="1" applyFill="1" applyBorder="1"/>
    <xf numFmtId="0" fontId="21" fillId="21" borderId="0" xfId="0" applyFont="1" applyFill="1" applyBorder="1"/>
    <xf numFmtId="0" fontId="21" fillId="21" borderId="12" xfId="0" applyFont="1" applyFill="1" applyBorder="1"/>
    <xf numFmtId="0" fontId="2" fillId="21" borderId="0" xfId="0" applyFont="1" applyFill="1"/>
    <xf numFmtId="0" fontId="0" fillId="0" borderId="0" xfId="0" applyAlignment="1"/>
    <xf numFmtId="0" fontId="2" fillId="2" borderId="0" xfId="0" applyFont="1" applyFill="1" applyBorder="1" applyAlignment="1"/>
    <xf numFmtId="0" fontId="11" fillId="0" borderId="9" xfId="0" applyFont="1" applyBorder="1" applyAlignment="1"/>
    <xf numFmtId="0" fontId="11" fillId="0" borderId="0" xfId="0" applyFont="1" applyBorder="1" applyAlignment="1"/>
    <xf numFmtId="17" fontId="11" fillId="0" borderId="14" xfId="0" applyNumberFormat="1" applyFont="1" applyBorder="1" applyAlignment="1"/>
    <xf numFmtId="0" fontId="0" fillId="21" borderId="0" xfId="0" applyFill="1" applyAlignment="1"/>
    <xf numFmtId="0" fontId="0" fillId="23" borderId="0" xfId="0" applyFill="1" applyAlignment="1"/>
    <xf numFmtId="0" fontId="10" fillId="0" borderId="25" xfId="0" applyFont="1" applyBorder="1" applyAlignment="1"/>
    <xf numFmtId="0" fontId="2" fillId="0" borderId="0" xfId="0" applyFont="1" applyAlignment="1"/>
    <xf numFmtId="0" fontId="2" fillId="0" borderId="6" xfId="0" applyFont="1" applyBorder="1" applyAlignment="1"/>
    <xf numFmtId="0" fontId="0" fillId="21" borderId="0" xfId="0" applyFill="1" applyAlignment="1">
      <alignment horizontal="right"/>
    </xf>
    <xf numFmtId="0" fontId="0" fillId="23" borderId="0" xfId="0" applyFill="1" applyAlignment="1">
      <alignment horizontal="right"/>
    </xf>
    <xf numFmtId="43" fontId="2" fillId="0" borderId="0" xfId="1" applyFont="1" applyAlignment="1"/>
    <xf numFmtId="43" fontId="2" fillId="0" borderId="6" xfId="1" applyFont="1" applyBorder="1" applyAlignment="1"/>
    <xf numFmtId="43" fontId="21" fillId="21" borderId="0" xfId="1" applyFont="1" applyFill="1"/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0" xfId="0" applyFill="1" applyAlignment="1"/>
    <xf numFmtId="43" fontId="0" fillId="8" borderId="0" xfId="1" applyFont="1" applyFill="1"/>
    <xf numFmtId="0" fontId="10" fillId="8" borderId="11" xfId="0" applyFont="1" applyFill="1" applyBorder="1"/>
    <xf numFmtId="0" fontId="10" fillId="8" borderId="12" xfId="0" quotePrefix="1" applyFont="1" applyFill="1" applyBorder="1"/>
    <xf numFmtId="0" fontId="21" fillId="8" borderId="0" xfId="0" applyFont="1" applyFill="1"/>
    <xf numFmtId="0" fontId="21" fillId="8" borderId="11" xfId="0" applyFont="1" applyFill="1" applyBorder="1"/>
    <xf numFmtId="0" fontId="21" fillId="8" borderId="0" xfId="0" applyFont="1" applyFill="1" applyBorder="1"/>
    <xf numFmtId="0" fontId="21" fillId="8" borderId="12" xfId="0" applyFont="1" applyFill="1" applyBorder="1"/>
    <xf numFmtId="0" fontId="2" fillId="8" borderId="0" xfId="0" applyFont="1" applyFill="1"/>
    <xf numFmtId="0" fontId="0" fillId="24" borderId="0" xfId="0" applyFill="1"/>
    <xf numFmtId="0" fontId="0" fillId="24" borderId="0" xfId="0" applyFill="1" applyAlignment="1"/>
    <xf numFmtId="43" fontId="0" fillId="24" borderId="0" xfId="1" applyFont="1" applyFill="1"/>
    <xf numFmtId="0" fontId="10" fillId="24" borderId="11" xfId="0" applyFont="1" applyFill="1" applyBorder="1"/>
    <xf numFmtId="0" fontId="10" fillId="24" borderId="12" xfId="0" quotePrefix="1" applyFont="1" applyFill="1" applyBorder="1"/>
    <xf numFmtId="0" fontId="21" fillId="24" borderId="0" xfId="0" applyFont="1" applyFill="1"/>
    <xf numFmtId="0" fontId="21" fillId="24" borderId="11" xfId="0" applyFont="1" applyFill="1" applyBorder="1"/>
    <xf numFmtId="0" fontId="21" fillId="24" borderId="0" xfId="0" applyFont="1" applyFill="1" applyBorder="1"/>
    <xf numFmtId="0" fontId="21" fillId="24" borderId="12" xfId="0" applyFont="1" applyFill="1" applyBorder="1"/>
    <xf numFmtId="0" fontId="2" fillId="24" borderId="0" xfId="0" applyFont="1" applyFill="1"/>
    <xf numFmtId="0" fontId="5" fillId="14" borderId="0" xfId="0" applyFont="1" applyFill="1"/>
    <xf numFmtId="0" fontId="0" fillId="14" borderId="0" xfId="0" applyFill="1"/>
    <xf numFmtId="43" fontId="0" fillId="14" borderId="0" xfId="1" applyFont="1" applyFill="1"/>
    <xf numFmtId="0" fontId="10" fillId="14" borderId="11" xfId="0" applyFont="1" applyFill="1" applyBorder="1"/>
    <xf numFmtId="0" fontId="10" fillId="14" borderId="12" xfId="0" quotePrefix="1" applyFont="1" applyFill="1" applyBorder="1"/>
    <xf numFmtId="0" fontId="21" fillId="14" borderId="0" xfId="0" applyFont="1" applyFill="1"/>
    <xf numFmtId="0" fontId="21" fillId="14" borderId="11" xfId="0" applyFont="1" applyFill="1" applyBorder="1"/>
    <xf numFmtId="0" fontId="21" fillId="14" borderId="0" xfId="0" applyFont="1" applyFill="1" applyBorder="1"/>
    <xf numFmtId="0" fontId="21" fillId="14" borderId="12" xfId="0" applyFont="1" applyFill="1" applyBorder="1"/>
    <xf numFmtId="43" fontId="21" fillId="14" borderId="11" xfId="1" applyFont="1" applyFill="1" applyBorder="1"/>
    <xf numFmtId="43" fontId="16" fillId="14" borderId="3" xfId="1" applyFont="1" applyFill="1" applyBorder="1"/>
    <xf numFmtId="0" fontId="16" fillId="14" borderId="0" xfId="0" applyFont="1" applyFill="1"/>
    <xf numFmtId="0" fontId="10" fillId="14" borderId="12" xfId="0" applyFont="1" applyFill="1" applyBorder="1"/>
    <xf numFmtId="43" fontId="2" fillId="0" borderId="50" xfId="1" applyFont="1" applyFill="1" applyBorder="1"/>
    <xf numFmtId="44" fontId="2" fillId="0" borderId="6" xfId="2" applyFont="1" applyFill="1" applyBorder="1"/>
    <xf numFmtId="44" fontId="2" fillId="0" borderId="24" xfId="2" applyFont="1" applyBorder="1"/>
    <xf numFmtId="0" fontId="10" fillId="14" borderId="0" xfId="0" applyFont="1" applyFill="1"/>
    <xf numFmtId="0" fontId="0" fillId="14" borderId="0" xfId="0" applyFill="1" applyAlignment="1">
      <alignment horizontal="right"/>
    </xf>
    <xf numFmtId="0" fontId="0" fillId="14" borderId="0" xfId="0" applyFill="1" applyAlignment="1"/>
    <xf numFmtId="0" fontId="0" fillId="24" borderId="24" xfId="0" applyFill="1" applyBorder="1"/>
    <xf numFmtId="0" fontId="2" fillId="0" borderId="24" xfId="0" applyFont="1" applyBorder="1" applyAlignment="1"/>
    <xf numFmtId="43" fontId="19" fillId="0" borderId="0" xfId="0" applyNumberFormat="1" applyFont="1"/>
    <xf numFmtId="0" fontId="0" fillId="14" borderId="24" xfId="0" applyFill="1" applyBorder="1"/>
    <xf numFmtId="0" fontId="0" fillId="25" borderId="0" xfId="0" applyFill="1"/>
    <xf numFmtId="0" fontId="0" fillId="25" borderId="0" xfId="0" applyFill="1" applyAlignment="1"/>
    <xf numFmtId="43" fontId="0" fillId="25" borderId="0" xfId="1" applyFont="1" applyFill="1"/>
    <xf numFmtId="0" fontId="10" fillId="25" borderId="11" xfId="0" applyFont="1" applyFill="1" applyBorder="1"/>
    <xf numFmtId="0" fontId="10" fillId="25" borderId="12" xfId="0" quotePrefix="1" applyFont="1" applyFill="1" applyBorder="1"/>
    <xf numFmtId="0" fontId="21" fillId="25" borderId="0" xfId="0" applyFont="1" applyFill="1"/>
    <xf numFmtId="0" fontId="21" fillId="25" borderId="11" xfId="0" applyFont="1" applyFill="1" applyBorder="1"/>
    <xf numFmtId="0" fontId="21" fillId="25" borderId="0" xfId="0" applyFont="1" applyFill="1" applyBorder="1"/>
    <xf numFmtId="0" fontId="21" fillId="25" borderId="12" xfId="0" applyFont="1" applyFill="1" applyBorder="1"/>
    <xf numFmtId="43" fontId="21" fillId="25" borderId="11" xfId="1" applyFont="1" applyFill="1" applyBorder="1"/>
    <xf numFmtId="0" fontId="2" fillId="25" borderId="0" xfId="0" applyFont="1" applyFill="1"/>
    <xf numFmtId="43" fontId="21" fillId="25" borderId="0" xfId="1" applyFont="1" applyFill="1"/>
    <xf numFmtId="0" fontId="21" fillId="0" borderId="26" xfId="0" applyFont="1" applyBorder="1"/>
    <xf numFmtId="0" fontId="14" fillId="0" borderId="13" xfId="0" applyFont="1" applyBorder="1"/>
    <xf numFmtId="0" fontId="11" fillId="0" borderId="29" xfId="0" applyFont="1" applyBorder="1"/>
    <xf numFmtId="43" fontId="2" fillId="0" borderId="9" xfId="1" applyFont="1" applyBorder="1"/>
    <xf numFmtId="43" fontId="2" fillId="0" borderId="10" xfId="1" applyFont="1" applyBorder="1"/>
    <xf numFmtId="43" fontId="11" fillId="0" borderId="29" xfId="1" applyFont="1" applyBorder="1"/>
    <xf numFmtId="43" fontId="14" fillId="0" borderId="13" xfId="1" applyFont="1" applyBorder="1"/>
    <xf numFmtId="0" fontId="10" fillId="25" borderId="12" xfId="0" applyFont="1" applyFill="1" applyBorder="1"/>
    <xf numFmtId="43" fontId="21" fillId="25" borderId="0" xfId="1" applyFont="1" applyFill="1" applyBorder="1"/>
    <xf numFmtId="43" fontId="21" fillId="25" borderId="13" xfId="1" applyFont="1" applyFill="1" applyBorder="1"/>
    <xf numFmtId="43" fontId="21" fillId="25" borderId="14" xfId="1" applyFont="1" applyFill="1" applyBorder="1"/>
    <xf numFmtId="43" fontId="21" fillId="25" borderId="15" xfId="1" applyFont="1" applyFill="1" applyBorder="1"/>
    <xf numFmtId="0" fontId="21" fillId="25" borderId="13" xfId="0" applyFont="1" applyFill="1" applyBorder="1"/>
    <xf numFmtId="0" fontId="21" fillId="25" borderId="14" xfId="0" applyFont="1" applyFill="1" applyBorder="1"/>
    <xf numFmtId="0" fontId="21" fillId="25" borderId="15" xfId="0" applyFont="1" applyFill="1" applyBorder="1"/>
    <xf numFmtId="0" fontId="11" fillId="25" borderId="29" xfId="0" applyFont="1" applyFill="1" applyBorder="1"/>
    <xf numFmtId="43" fontId="11" fillId="25" borderId="29" xfId="1" applyFont="1" applyFill="1" applyBorder="1"/>
    <xf numFmtId="0" fontId="2" fillId="0" borderId="51" xfId="0" applyFont="1" applyBorder="1"/>
    <xf numFmtId="43" fontId="2" fillId="0" borderId="52" xfId="1" applyFont="1" applyBorder="1"/>
    <xf numFmtId="44" fontId="2" fillId="0" borderId="6" xfId="2" applyFont="1" applyFill="1" applyBorder="1" applyAlignment="1">
      <alignment horizontal="center"/>
    </xf>
    <xf numFmtId="0" fontId="11" fillId="2" borderId="29" xfId="0" applyFont="1" applyFill="1" applyBorder="1"/>
    <xf numFmtId="43" fontId="11" fillId="2" borderId="29" xfId="1" applyFont="1" applyFill="1" applyBorder="1"/>
    <xf numFmtId="0" fontId="0" fillId="26" borderId="0" xfId="0" applyFill="1"/>
    <xf numFmtId="0" fontId="11" fillId="26" borderId="29" xfId="0" applyFont="1" applyFill="1" applyBorder="1"/>
    <xf numFmtId="43" fontId="11" fillId="26" borderId="29" xfId="1" applyFont="1" applyFill="1" applyBorder="1"/>
    <xf numFmtId="0" fontId="2" fillId="26" borderId="0" xfId="0" applyFont="1" applyFill="1"/>
    <xf numFmtId="0" fontId="10" fillId="0" borderId="0" xfId="0" applyFont="1" applyAlignment="1"/>
    <xf numFmtId="0" fontId="10" fillId="26" borderId="0" xfId="0" applyFont="1" applyFill="1" applyBorder="1"/>
    <xf numFmtId="0" fontId="10" fillId="0" borderId="0" xfId="0" applyFont="1" applyBorder="1"/>
    <xf numFmtId="0" fontId="10" fillId="0" borderId="6" xfId="0" applyFont="1" applyBorder="1"/>
    <xf numFmtId="0" fontId="10" fillId="0" borderId="6" xfId="0" applyFont="1" applyBorder="1" applyAlignment="1"/>
    <xf numFmtId="44" fontId="10" fillId="0" borderId="6" xfId="2" applyFont="1" applyFill="1" applyBorder="1" applyAlignment="1">
      <alignment horizontal="center"/>
    </xf>
    <xf numFmtId="0" fontId="0" fillId="11" borderId="0" xfId="0" applyFill="1"/>
    <xf numFmtId="43" fontId="19" fillId="11" borderId="0" xfId="1" applyFont="1" applyFill="1"/>
    <xf numFmtId="0" fontId="11" fillId="11" borderId="29" xfId="0" applyFont="1" applyFill="1" applyBorder="1"/>
    <xf numFmtId="43" fontId="11" fillId="11" borderId="29" xfId="1" applyFont="1" applyFill="1" applyBorder="1"/>
    <xf numFmtId="0" fontId="2" fillId="11" borderId="0" xfId="0" applyFont="1" applyFill="1"/>
    <xf numFmtId="43" fontId="0" fillId="11" borderId="0" xfId="1" applyFont="1" applyFill="1"/>
    <xf numFmtId="43" fontId="19" fillId="11" borderId="11" xfId="1" applyFont="1" applyFill="1" applyBorder="1"/>
    <xf numFmtId="43" fontId="19" fillId="11" borderId="0" xfId="1" applyFont="1" applyFill="1" applyBorder="1"/>
    <xf numFmtId="43" fontId="19" fillId="11" borderId="12" xfId="1" applyFont="1" applyFill="1" applyBorder="1"/>
    <xf numFmtId="0" fontId="11" fillId="2" borderId="53" xfId="0" applyFont="1" applyFill="1" applyBorder="1"/>
    <xf numFmtId="0" fontId="11" fillId="11" borderId="53" xfId="0" applyFont="1" applyFill="1" applyBorder="1"/>
    <xf numFmtId="0" fontId="11" fillId="26" borderId="53" xfId="0" applyFont="1" applyFill="1" applyBorder="1"/>
    <xf numFmtId="0" fontId="0" fillId="11" borderId="0" xfId="0" applyFill="1" applyAlignment="1">
      <alignment horizontal="left"/>
    </xf>
    <xf numFmtId="0" fontId="0" fillId="12" borderId="0" xfId="0" applyFill="1"/>
    <xf numFmtId="43" fontId="19" fillId="12" borderId="11" xfId="1" applyFont="1" applyFill="1" applyBorder="1"/>
    <xf numFmtId="43" fontId="19" fillId="12" borderId="0" xfId="1" applyFont="1" applyFill="1" applyBorder="1"/>
    <xf numFmtId="43" fontId="19" fillId="12" borderId="12" xfId="1" applyFont="1" applyFill="1" applyBorder="1"/>
    <xf numFmtId="43" fontId="19" fillId="12" borderId="0" xfId="1" applyFont="1" applyFill="1"/>
    <xf numFmtId="0" fontId="11" fillId="12" borderId="53" xfId="0" applyFont="1" applyFill="1" applyBorder="1"/>
    <xf numFmtId="0" fontId="11" fillId="12" borderId="29" xfId="0" applyFont="1" applyFill="1" applyBorder="1"/>
    <xf numFmtId="43" fontId="11" fillId="12" borderId="29" xfId="1" applyFont="1" applyFill="1" applyBorder="1"/>
    <xf numFmtId="43" fontId="0" fillId="26" borderId="0" xfId="1" applyFont="1" applyFill="1"/>
    <xf numFmtId="43" fontId="0" fillId="12" borderId="0" xfId="1" applyFont="1" applyFill="1"/>
    <xf numFmtId="14" fontId="2" fillId="0" borderId="0" xfId="1" applyNumberFormat="1" applyFont="1" applyFill="1"/>
    <xf numFmtId="43" fontId="25" fillId="0" borderId="0" xfId="1" applyFont="1" applyFill="1"/>
    <xf numFmtId="44" fontId="26" fillId="0" borderId="37" xfId="2" applyFont="1" applyFill="1" applyBorder="1"/>
    <xf numFmtId="164" fontId="24" fillId="0" borderId="22" xfId="0" applyNumberFormat="1" applyFont="1" applyFill="1" applyBorder="1"/>
    <xf numFmtId="0" fontId="25" fillId="0" borderId="0" xfId="0" applyFont="1" applyFill="1"/>
    <xf numFmtId="44" fontId="26" fillId="0" borderId="25" xfId="2" applyFont="1" applyBorder="1"/>
    <xf numFmtId="43" fontId="19" fillId="25" borderId="11" xfId="1" applyFont="1" applyFill="1" applyBorder="1"/>
    <xf numFmtId="43" fontId="19" fillId="25" borderId="0" xfId="1" applyFont="1" applyFill="1" applyBorder="1"/>
    <xf numFmtId="43" fontId="19" fillId="25" borderId="12" xfId="1" applyFont="1" applyFill="1" applyBorder="1"/>
    <xf numFmtId="43" fontId="19" fillId="25" borderId="0" xfId="1" applyFont="1" applyFill="1"/>
    <xf numFmtId="0" fontId="11" fillId="25" borderId="53" xfId="0" applyFont="1" applyFill="1" applyBorder="1"/>
    <xf numFmtId="0" fontId="10" fillId="11" borderId="20" xfId="0" applyFont="1" applyFill="1" applyBorder="1"/>
    <xf numFmtId="43" fontId="10" fillId="0" borderId="20" xfId="1" applyFont="1" applyBorder="1"/>
    <xf numFmtId="43" fontId="10" fillId="0" borderId="20" xfId="1" applyFont="1" applyFill="1" applyBorder="1" applyAlignment="1">
      <alignment horizontal="right"/>
    </xf>
    <xf numFmtId="0" fontId="10" fillId="12" borderId="6" xfId="0" applyFont="1" applyFill="1" applyBorder="1"/>
    <xf numFmtId="43" fontId="10" fillId="0" borderId="6" xfId="1" applyFont="1" applyFill="1" applyBorder="1" applyAlignment="1">
      <alignment horizontal="center"/>
    </xf>
    <xf numFmtId="0" fontId="10" fillId="25" borderId="24" xfId="0" applyFont="1" applyFill="1" applyBorder="1"/>
    <xf numFmtId="43" fontId="10" fillId="0" borderId="24" xfId="1" applyFont="1" applyBorder="1"/>
    <xf numFmtId="0" fontId="10" fillId="0" borderId="24" xfId="0" applyFont="1" applyBorder="1"/>
    <xf numFmtId="43" fontId="10" fillId="0" borderId="24" xfId="1" applyFont="1" applyFill="1" applyBorder="1" applyAlignment="1">
      <alignment horizontal="center"/>
    </xf>
    <xf numFmtId="43" fontId="19" fillId="14" borderId="11" xfId="1" applyFont="1" applyFill="1" applyBorder="1"/>
    <xf numFmtId="43" fontId="19" fillId="14" borderId="0" xfId="1" applyFont="1" applyFill="1" applyBorder="1"/>
    <xf numFmtId="43" fontId="19" fillId="14" borderId="12" xfId="1" applyFont="1" applyFill="1" applyBorder="1"/>
    <xf numFmtId="43" fontId="19" fillId="14" borderId="0" xfId="1" applyFont="1" applyFill="1"/>
    <xf numFmtId="0" fontId="11" fillId="14" borderId="53" xfId="0" applyFont="1" applyFill="1" applyBorder="1"/>
    <xf numFmtId="0" fontId="11" fillId="14" borderId="29" xfId="0" applyFont="1" applyFill="1" applyBorder="1"/>
    <xf numFmtId="43" fontId="11" fillId="14" borderId="29" xfId="1" applyFont="1" applyFill="1" applyBorder="1"/>
    <xf numFmtId="0" fontId="0" fillId="0" borderId="0" xfId="0" applyFill="1"/>
    <xf numFmtId="43" fontId="0" fillId="0" borderId="0" xfId="1" applyFont="1" applyFill="1"/>
    <xf numFmtId="43" fontId="19" fillId="0" borderId="11" xfId="1" applyFont="1" applyFill="1" applyBorder="1"/>
    <xf numFmtId="43" fontId="19" fillId="0" borderId="0" xfId="1" applyFont="1" applyFill="1" applyBorder="1"/>
    <xf numFmtId="43" fontId="19" fillId="0" borderId="12" xfId="1" applyFont="1" applyFill="1" applyBorder="1"/>
    <xf numFmtId="43" fontId="19" fillId="0" borderId="0" xfId="1" applyFont="1" applyFill="1"/>
    <xf numFmtId="0" fontId="11" fillId="0" borderId="53" xfId="0" applyFont="1" applyFill="1" applyBorder="1"/>
    <xf numFmtId="0" fontId="11" fillId="0" borderId="29" xfId="0" applyFont="1" applyFill="1" applyBorder="1"/>
    <xf numFmtId="43" fontId="11" fillId="0" borderId="29" xfId="1" applyFont="1" applyFill="1" applyBorder="1"/>
    <xf numFmtId="43" fontId="20" fillId="0" borderId="14" xfId="1" applyFont="1" applyBorder="1"/>
    <xf numFmtId="0" fontId="2" fillId="2" borderId="8" xfId="0" applyFont="1" applyFill="1" applyBorder="1"/>
    <xf numFmtId="0" fontId="0" fillId="14" borderId="0" xfId="0" quotePrefix="1" applyFill="1"/>
    <xf numFmtId="43" fontId="19" fillId="14" borderId="13" xfId="1" applyFont="1" applyFill="1" applyBorder="1"/>
    <xf numFmtId="43" fontId="19" fillId="14" borderId="14" xfId="1" applyFont="1" applyFill="1" applyBorder="1"/>
    <xf numFmtId="43" fontId="19" fillId="14" borderId="15" xfId="1" applyFont="1" applyFill="1" applyBorder="1"/>
    <xf numFmtId="0" fontId="0" fillId="14" borderId="0" xfId="0" applyFill="1" applyBorder="1"/>
    <xf numFmtId="43" fontId="2" fillId="0" borderId="6" xfId="1" applyFont="1" applyFill="1" applyBorder="1" applyAlignment="1">
      <alignment horizontal="center"/>
    </xf>
    <xf numFmtId="43" fontId="2" fillId="0" borderId="14" xfId="1" applyFont="1" applyFill="1" applyBorder="1"/>
    <xf numFmtId="0" fontId="0" fillId="27" borderId="0" xfId="0" applyFill="1"/>
    <xf numFmtId="43" fontId="0" fillId="27" borderId="0" xfId="1" applyFont="1" applyFill="1"/>
    <xf numFmtId="0" fontId="2" fillId="27" borderId="0" xfId="0" applyFont="1" applyFill="1"/>
    <xf numFmtId="43" fontId="19" fillId="27" borderId="11" xfId="1" applyFont="1" applyFill="1" applyBorder="1"/>
    <xf numFmtId="43" fontId="19" fillId="27" borderId="0" xfId="1" applyFont="1" applyFill="1" applyBorder="1"/>
    <xf numFmtId="43" fontId="19" fillId="27" borderId="12" xfId="1" applyFont="1" applyFill="1" applyBorder="1"/>
    <xf numFmtId="43" fontId="19" fillId="27" borderId="0" xfId="1" applyFont="1" applyFill="1"/>
    <xf numFmtId="0" fontId="11" fillId="27" borderId="53" xfId="0" applyFont="1" applyFill="1" applyBorder="1"/>
    <xf numFmtId="0" fontId="11" fillId="27" borderId="29" xfId="0" applyFont="1" applyFill="1" applyBorder="1"/>
    <xf numFmtId="43" fontId="11" fillId="27" borderId="29" xfId="1" applyFont="1" applyFill="1" applyBorder="1"/>
    <xf numFmtId="0" fontId="0" fillId="0" borderId="0" xfId="0" applyFill="1" applyAlignment="1"/>
    <xf numFmtId="43" fontId="4" fillId="0" borderId="0" xfId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/>
    <xf numFmtId="43" fontId="20" fillId="0" borderId="0" xfId="1" applyFont="1" applyFill="1" applyAlignment="1">
      <alignment horizontal="center"/>
    </xf>
    <xf numFmtId="43" fontId="20" fillId="0" borderId="0" xfId="1" applyFont="1" applyFill="1"/>
    <xf numFmtId="0" fontId="14" fillId="0" borderId="0" xfId="0" applyFont="1" applyFill="1"/>
    <xf numFmtId="0" fontId="11" fillId="0" borderId="8" xfId="0" applyFont="1" applyFill="1" applyBorder="1"/>
    <xf numFmtId="0" fontId="11" fillId="0" borderId="9" xfId="0" applyFont="1" applyFill="1" applyBorder="1"/>
    <xf numFmtId="0" fontId="11" fillId="0" borderId="9" xfId="0" applyFont="1" applyFill="1" applyBorder="1" applyAlignment="1"/>
    <xf numFmtId="0" fontId="11" fillId="0" borderId="30" xfId="0" applyFont="1" applyFill="1" applyBorder="1"/>
    <xf numFmtId="0" fontId="2" fillId="0" borderId="31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43" fontId="21" fillId="0" borderId="18" xfId="1" applyFont="1" applyFill="1" applyBorder="1"/>
    <xf numFmtId="43" fontId="21" fillId="0" borderId="25" xfId="1" applyFont="1" applyFill="1" applyBorder="1"/>
    <xf numFmtId="43" fontId="21" fillId="0" borderId="16" xfId="1" applyFont="1" applyFill="1" applyBorder="1"/>
    <xf numFmtId="43" fontId="2" fillId="0" borderId="9" xfId="1" applyFont="1" applyFill="1" applyBorder="1"/>
    <xf numFmtId="43" fontId="2" fillId="0" borderId="10" xfId="1" applyFont="1" applyFill="1" applyBorder="1"/>
    <xf numFmtId="0" fontId="11" fillId="0" borderId="11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/>
    <xf numFmtId="0" fontId="11" fillId="0" borderId="1" xfId="0" applyFont="1" applyFill="1" applyBorder="1"/>
    <xf numFmtId="0" fontId="2" fillId="0" borderId="12" xfId="0" applyFont="1" applyFill="1" applyBorder="1"/>
    <xf numFmtId="43" fontId="19" fillId="0" borderId="2" xfId="1" applyFont="1" applyFill="1" applyBorder="1"/>
    <xf numFmtId="43" fontId="19" fillId="0" borderId="9" xfId="1" applyFont="1" applyFill="1" applyBorder="1"/>
    <xf numFmtId="43" fontId="19" fillId="0" borderId="10" xfId="1" applyFont="1" applyFill="1" applyBorder="1"/>
    <xf numFmtId="43" fontId="2" fillId="0" borderId="2" xfId="1" applyFont="1" applyFill="1" applyBorder="1"/>
    <xf numFmtId="0" fontId="11" fillId="0" borderId="13" xfId="0" applyFont="1" applyFill="1" applyBorder="1"/>
    <xf numFmtId="0" fontId="11" fillId="0" borderId="14" xfId="0" applyFont="1" applyFill="1" applyBorder="1"/>
    <xf numFmtId="17" fontId="11" fillId="0" borderId="14" xfId="0" applyNumberFormat="1" applyFont="1" applyFill="1" applyBorder="1" applyAlignment="1"/>
    <xf numFmtId="0" fontId="11" fillId="0" borderId="32" xfId="0" applyFont="1" applyFill="1" applyBorder="1"/>
    <xf numFmtId="0" fontId="2" fillId="0" borderId="33" xfId="0" applyFont="1" applyFill="1" applyBorder="1"/>
    <xf numFmtId="0" fontId="2" fillId="0" borderId="14" xfId="0" applyFont="1" applyFill="1" applyBorder="1"/>
    <xf numFmtId="0" fontId="9" fillId="0" borderId="15" xfId="0" applyFont="1" applyFill="1" applyBorder="1"/>
    <xf numFmtId="43" fontId="21" fillId="0" borderId="13" xfId="1" applyFont="1" applyFill="1" applyBorder="1" applyAlignment="1">
      <alignment horizontal="center"/>
    </xf>
    <xf numFmtId="43" fontId="21" fillId="0" borderId="15" xfId="1" applyFont="1" applyFill="1" applyBorder="1" applyAlignment="1">
      <alignment horizontal="center"/>
    </xf>
    <xf numFmtId="43" fontId="21" fillId="0" borderId="26" xfId="1" applyFont="1" applyFill="1" applyBorder="1" applyAlignment="1">
      <alignment horizontal="center"/>
    </xf>
    <xf numFmtId="43" fontId="21" fillId="0" borderId="14" xfId="1" applyFont="1" applyFill="1" applyBorder="1" applyAlignment="1">
      <alignment horizontal="center"/>
    </xf>
    <xf numFmtId="43" fontId="21" fillId="0" borderId="26" xfId="1" applyFont="1" applyFill="1" applyBorder="1"/>
    <xf numFmtId="43" fontId="21" fillId="0" borderId="15" xfId="1" applyFont="1" applyFill="1" applyBorder="1"/>
    <xf numFmtId="43" fontId="21" fillId="0" borderId="12" xfId="1" applyFont="1" applyFill="1" applyBorder="1" applyAlignment="1">
      <alignment horizontal="center"/>
    </xf>
    <xf numFmtId="43" fontId="21" fillId="0" borderId="3" xfId="1" applyFont="1" applyFill="1" applyBorder="1"/>
    <xf numFmtId="0" fontId="21" fillId="0" borderId="13" xfId="0" applyFont="1" applyFill="1" applyBorder="1"/>
    <xf numFmtId="0" fontId="21" fillId="0" borderId="26" xfId="0" applyFont="1" applyFill="1" applyBorder="1"/>
    <xf numFmtId="43" fontId="21" fillId="0" borderId="14" xfId="1" applyFont="1" applyFill="1" applyBorder="1"/>
    <xf numFmtId="43" fontId="19" fillId="0" borderId="8" xfId="1" applyFont="1" applyFill="1" applyBorder="1"/>
    <xf numFmtId="0" fontId="2" fillId="0" borderId="8" xfId="0" applyFont="1" applyFill="1" applyBorder="1"/>
    <xf numFmtId="0" fontId="0" fillId="0" borderId="0" xfId="0" applyFill="1" applyAlignment="1">
      <alignment horizontal="left"/>
    </xf>
    <xf numFmtId="0" fontId="0" fillId="0" borderId="0" xfId="0" quotePrefix="1" applyFill="1"/>
    <xf numFmtId="43" fontId="19" fillId="0" borderId="13" xfId="1" applyFont="1" applyFill="1" applyBorder="1"/>
    <xf numFmtId="43" fontId="19" fillId="0" borderId="14" xfId="1" applyFont="1" applyFill="1" applyBorder="1"/>
    <xf numFmtId="43" fontId="19" fillId="0" borderId="15" xfId="1" applyFont="1" applyFill="1" applyBorder="1"/>
    <xf numFmtId="0" fontId="10" fillId="0" borderId="18" xfId="0" applyFont="1" applyFill="1" applyBorder="1"/>
    <xf numFmtId="0" fontId="10" fillId="0" borderId="25" xfId="0" applyFont="1" applyFill="1" applyBorder="1"/>
    <xf numFmtId="0" fontId="10" fillId="0" borderId="25" xfId="0" applyFont="1" applyFill="1" applyBorder="1" applyAlignment="1"/>
    <xf numFmtId="44" fontId="26" fillId="0" borderId="25" xfId="2" applyFont="1" applyFill="1" applyBorder="1"/>
    <xf numFmtId="0" fontId="0" fillId="0" borderId="25" xfId="0" applyFill="1" applyBorder="1"/>
    <xf numFmtId="43" fontId="19" fillId="0" borderId="25" xfId="1" applyFont="1" applyFill="1" applyBorder="1"/>
    <xf numFmtId="43" fontId="19" fillId="0" borderId="5" xfId="1" applyFont="1" applyFill="1" applyBorder="1"/>
    <xf numFmtId="43" fontId="19" fillId="0" borderId="16" xfId="1" applyFont="1" applyFill="1" applyBorder="1"/>
    <xf numFmtId="43" fontId="20" fillId="0" borderId="18" xfId="1" applyFont="1" applyFill="1" applyBorder="1" applyAlignment="1">
      <alignment horizontal="center"/>
    </xf>
    <xf numFmtId="43" fontId="20" fillId="0" borderId="25" xfId="1" applyFont="1" applyFill="1" applyBorder="1" applyAlignment="1">
      <alignment horizontal="center"/>
    </xf>
    <xf numFmtId="43" fontId="20" fillId="0" borderId="25" xfId="1" applyFont="1" applyFill="1" applyBorder="1"/>
    <xf numFmtId="43" fontId="20" fillId="0" borderId="16" xfId="1" applyFont="1" applyFill="1" applyBorder="1"/>
    <xf numFmtId="43" fontId="20" fillId="0" borderId="18" xfId="1" applyFont="1" applyFill="1" applyBorder="1"/>
    <xf numFmtId="43" fontId="20" fillId="0" borderId="14" xfId="1" applyFont="1" applyFill="1" applyBorder="1"/>
    <xf numFmtId="0" fontId="14" fillId="0" borderId="13" xfId="0" applyFont="1" applyFill="1" applyBorder="1"/>
    <xf numFmtId="43" fontId="14" fillId="0" borderId="13" xfId="1" applyFont="1" applyFill="1" applyBorder="1"/>
    <xf numFmtId="0" fontId="2" fillId="0" borderId="0" xfId="0" applyFont="1" applyFill="1" applyAlignment="1"/>
    <xf numFmtId="165" fontId="21" fillId="0" borderId="0" xfId="1" applyNumberFormat="1" applyFont="1" applyFill="1"/>
    <xf numFmtId="43" fontId="19" fillId="0" borderId="0" xfId="0" applyNumberFormat="1" applyFont="1" applyFill="1"/>
    <xf numFmtId="43" fontId="2" fillId="0" borderId="0" xfId="0" applyNumberFormat="1" applyFont="1" applyFill="1"/>
    <xf numFmtId="43" fontId="2" fillId="0" borderId="6" xfId="1" applyFont="1" applyFill="1" applyBorder="1"/>
    <xf numFmtId="0" fontId="2" fillId="0" borderId="6" xfId="0" applyFont="1" applyFill="1" applyBorder="1" applyAlignment="1"/>
    <xf numFmtId="0" fontId="2" fillId="7" borderId="0" xfId="0" applyFont="1" applyFill="1"/>
    <xf numFmtId="43" fontId="19" fillId="7" borderId="11" xfId="1" applyFont="1" applyFill="1" applyBorder="1"/>
    <xf numFmtId="43" fontId="19" fillId="7" borderId="0" xfId="1" applyFont="1" applyFill="1" applyBorder="1"/>
    <xf numFmtId="43" fontId="19" fillId="7" borderId="12" xfId="1" applyFont="1" applyFill="1" applyBorder="1"/>
    <xf numFmtId="43" fontId="19" fillId="7" borderId="0" xfId="1" applyFont="1" applyFill="1"/>
    <xf numFmtId="0" fontId="11" fillId="7" borderId="53" xfId="0" applyFont="1" applyFill="1" applyBorder="1"/>
    <xf numFmtId="0" fontId="11" fillId="7" borderId="29" xfId="0" applyFont="1" applyFill="1" applyBorder="1"/>
    <xf numFmtId="43" fontId="11" fillId="7" borderId="29" xfId="1" applyFont="1" applyFill="1" applyBorder="1"/>
    <xf numFmtId="0" fontId="5" fillId="7" borderId="0" xfId="0" applyFont="1" applyFill="1"/>
    <xf numFmtId="44" fontId="2" fillId="0" borderId="0" xfId="2" applyFont="1" applyFill="1"/>
    <xf numFmtId="0" fontId="0" fillId="16" borderId="0" xfId="0" applyFill="1"/>
    <xf numFmtId="43" fontId="0" fillId="16" borderId="0" xfId="1" applyFont="1" applyFill="1"/>
    <xf numFmtId="0" fontId="2" fillId="16" borderId="0" xfId="0" applyFont="1" applyFill="1"/>
    <xf numFmtId="43" fontId="19" fillId="16" borderId="11" xfId="1" applyFont="1" applyFill="1" applyBorder="1"/>
    <xf numFmtId="43" fontId="19" fillId="16" borderId="0" xfId="1" applyFont="1" applyFill="1" applyBorder="1"/>
    <xf numFmtId="43" fontId="19" fillId="16" borderId="12" xfId="1" applyFont="1" applyFill="1" applyBorder="1"/>
    <xf numFmtId="43" fontId="19" fillId="16" borderId="0" xfId="1" applyFont="1" applyFill="1"/>
    <xf numFmtId="0" fontId="11" fillId="16" borderId="53" xfId="0" applyFont="1" applyFill="1" applyBorder="1"/>
    <xf numFmtId="0" fontId="11" fillId="16" borderId="29" xfId="0" applyFont="1" applyFill="1" applyBorder="1"/>
    <xf numFmtId="43" fontId="11" fillId="16" borderId="29" xfId="1" applyFont="1" applyFill="1" applyBorder="1"/>
    <xf numFmtId="0" fontId="0" fillId="16" borderId="6" xfId="0" applyFill="1" applyBorder="1"/>
    <xf numFmtId="0" fontId="0" fillId="0" borderId="6" xfId="0" applyFill="1" applyBorder="1"/>
    <xf numFmtId="43" fontId="11" fillId="0" borderId="0" xfId="1" applyFont="1"/>
    <xf numFmtId="43" fontId="2" fillId="7" borderId="0" xfId="1" applyFont="1" applyFill="1"/>
    <xf numFmtId="44" fontId="2" fillId="0" borderId="6" xfId="2" applyFont="1" applyFill="1" applyBorder="1" applyAlignment="1">
      <alignment horizontal="right"/>
    </xf>
    <xf numFmtId="44" fontId="2" fillId="0" borderId="0" xfId="2" applyFont="1" applyFill="1" applyAlignment="1">
      <alignment horizontal="center"/>
    </xf>
    <xf numFmtId="0" fontId="0" fillId="7" borderId="0" xfId="0" applyFont="1" applyFill="1"/>
    <xf numFmtId="0" fontId="2" fillId="7" borderId="0" xfId="0" quotePrefix="1" applyFont="1" applyFill="1"/>
    <xf numFmtId="0" fontId="0" fillId="7" borderId="0" xfId="0" applyFill="1" applyAlignment="1">
      <alignment horizontal="left"/>
    </xf>
    <xf numFmtId="44" fontId="26" fillId="0" borderId="5" xfId="2" applyFont="1" applyBorder="1"/>
    <xf numFmtId="164" fontId="10" fillId="13" borderId="14" xfId="0" applyNumberFormat="1" applyFont="1" applyFill="1" applyBorder="1"/>
    <xf numFmtId="164" fontId="10" fillId="13" borderId="15" xfId="0" applyNumberFormat="1" applyFont="1" applyFill="1" applyBorder="1"/>
    <xf numFmtId="164" fontId="14" fillId="13" borderId="20" xfId="0" applyNumberFormat="1" applyFont="1" applyFill="1" applyBorder="1"/>
    <xf numFmtId="164" fontId="14" fillId="13" borderId="21" xfId="0" applyNumberFormat="1" applyFont="1" applyFill="1" applyBorder="1"/>
    <xf numFmtId="0" fontId="0" fillId="14" borderId="6" xfId="0" applyFill="1" applyBorder="1"/>
    <xf numFmtId="44" fontId="2" fillId="0" borderId="6" xfId="2" applyFont="1" applyBorder="1"/>
    <xf numFmtId="44" fontId="2" fillId="0" borderId="0" xfId="2" applyFont="1"/>
    <xf numFmtId="44" fontId="2" fillId="0" borderId="6" xfId="2" applyFont="1" applyBorder="1" applyAlignment="1"/>
    <xf numFmtId="0" fontId="5" fillId="11" borderId="0" xfId="0" applyFont="1" applyFill="1"/>
    <xf numFmtId="0" fontId="0" fillId="11" borderId="0" xfId="0" quotePrefix="1" applyFill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43" fontId="21" fillId="10" borderId="18" xfId="1" applyFont="1" applyFill="1" applyBorder="1" applyAlignment="1">
      <alignment horizontal="center"/>
    </xf>
    <xf numFmtId="43" fontId="21" fillId="10" borderId="25" xfId="1" applyFont="1" applyFill="1" applyBorder="1" applyAlignment="1">
      <alignment horizontal="center"/>
    </xf>
    <xf numFmtId="43" fontId="21" fillId="10" borderId="16" xfId="1" applyFont="1" applyFill="1" applyBorder="1" applyAlignment="1">
      <alignment horizontal="center"/>
    </xf>
    <xf numFmtId="43" fontId="21" fillId="4" borderId="18" xfId="1" applyFont="1" applyFill="1" applyBorder="1" applyAlignment="1">
      <alignment horizontal="center"/>
    </xf>
    <xf numFmtId="43" fontId="21" fillId="4" borderId="25" xfId="1" applyFont="1" applyFill="1" applyBorder="1" applyAlignment="1">
      <alignment horizontal="center"/>
    </xf>
    <xf numFmtId="43" fontId="21" fillId="4" borderId="16" xfId="1" applyFont="1" applyFill="1" applyBorder="1" applyAlignment="1">
      <alignment horizontal="center"/>
    </xf>
    <xf numFmtId="43" fontId="21" fillId="3" borderId="18" xfId="1" applyFont="1" applyFill="1" applyBorder="1" applyAlignment="1">
      <alignment horizontal="center"/>
    </xf>
    <xf numFmtId="43" fontId="21" fillId="3" borderId="25" xfId="1" applyFont="1" applyFill="1" applyBorder="1" applyAlignment="1">
      <alignment horizontal="center"/>
    </xf>
    <xf numFmtId="43" fontId="21" fillId="3" borderId="16" xfId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43" fontId="21" fillId="5" borderId="18" xfId="1" applyFont="1" applyFill="1" applyBorder="1" applyAlignment="1">
      <alignment horizontal="center"/>
    </xf>
    <xf numFmtId="43" fontId="21" fillId="5" borderId="25" xfId="1" applyFont="1" applyFill="1" applyBorder="1" applyAlignment="1">
      <alignment horizontal="center"/>
    </xf>
    <xf numFmtId="43" fontId="21" fillId="5" borderId="16" xfId="1" applyFont="1" applyFill="1" applyBorder="1" applyAlignment="1">
      <alignment horizontal="center"/>
    </xf>
    <xf numFmtId="43" fontId="21" fillId="6" borderId="18" xfId="1" applyFont="1" applyFill="1" applyBorder="1" applyAlignment="1">
      <alignment horizontal="center"/>
    </xf>
    <xf numFmtId="43" fontId="21" fillId="6" borderId="25" xfId="1" applyFont="1" applyFill="1" applyBorder="1" applyAlignment="1">
      <alignment horizontal="center"/>
    </xf>
    <xf numFmtId="43" fontId="21" fillId="6" borderId="16" xfId="1" applyFont="1" applyFill="1" applyBorder="1" applyAlignment="1">
      <alignment horizontal="center"/>
    </xf>
    <xf numFmtId="43" fontId="21" fillId="9" borderId="18" xfId="1" applyFont="1" applyFill="1" applyBorder="1" applyAlignment="1">
      <alignment horizontal="center"/>
    </xf>
    <xf numFmtId="43" fontId="21" fillId="9" borderId="25" xfId="1" applyFont="1" applyFill="1" applyBorder="1" applyAlignment="1">
      <alignment horizontal="center"/>
    </xf>
    <xf numFmtId="43" fontId="21" fillId="0" borderId="8" xfId="1" applyFont="1" applyBorder="1" applyAlignment="1">
      <alignment horizontal="center"/>
    </xf>
    <xf numFmtId="43" fontId="21" fillId="0" borderId="10" xfId="1" applyFont="1" applyBorder="1" applyAlignment="1">
      <alignment horizontal="center"/>
    </xf>
    <xf numFmtId="43" fontId="21" fillId="0" borderId="9" xfId="1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3" fontId="21" fillId="0" borderId="18" xfId="1" applyFont="1" applyFill="1" applyBorder="1" applyAlignment="1">
      <alignment horizontal="center"/>
    </xf>
    <xf numFmtId="43" fontId="21" fillId="0" borderId="25" xfId="1" applyFont="1" applyFill="1" applyBorder="1" applyAlignment="1">
      <alignment horizontal="center"/>
    </xf>
    <xf numFmtId="43" fontId="21" fillId="0" borderId="16" xfId="1" applyFont="1" applyFill="1" applyBorder="1" applyAlignment="1">
      <alignment horizontal="center"/>
    </xf>
    <xf numFmtId="43" fontId="21" fillId="0" borderId="8" xfId="1" applyFont="1" applyFill="1" applyBorder="1" applyAlignment="1">
      <alignment horizontal="center"/>
    </xf>
    <xf numFmtId="43" fontId="21" fillId="0" borderId="10" xfId="1" applyFont="1" applyFill="1" applyBorder="1" applyAlignment="1">
      <alignment horizontal="center"/>
    </xf>
    <xf numFmtId="43" fontId="21" fillId="0" borderId="9" xfId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43" fontId="21" fillId="9" borderId="16" xfId="1" applyFont="1" applyFill="1" applyBorder="1" applyAlignment="1">
      <alignment horizontal="center"/>
    </xf>
    <xf numFmtId="43" fontId="22" fillId="7" borderId="8" xfId="1" applyFont="1" applyFill="1" applyBorder="1" applyAlignment="1">
      <alignment horizontal="center"/>
    </xf>
    <xf numFmtId="43" fontId="22" fillId="7" borderId="9" xfId="1" applyFont="1" applyFill="1" applyBorder="1" applyAlignment="1">
      <alignment horizontal="center"/>
    </xf>
    <xf numFmtId="43" fontId="22" fillId="7" borderId="10" xfId="1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9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165" fontId="11" fillId="0" borderId="8" xfId="1" applyNumberFormat="1" applyFont="1" applyBorder="1" applyAlignment="1">
      <alignment horizontal="center"/>
    </xf>
    <xf numFmtId="165" fontId="11" fillId="0" borderId="10" xfId="1" applyNumberFormat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9" xfId="1" applyFont="1" applyBorder="1" applyAlignment="1">
      <alignment horizontal="center"/>
    </xf>
    <xf numFmtId="43" fontId="11" fillId="0" borderId="10" xfId="1" applyFont="1" applyBorder="1" applyAlignment="1">
      <alignment horizontal="center"/>
    </xf>
    <xf numFmtId="165" fontId="11" fillId="10" borderId="18" xfId="1" applyNumberFormat="1" applyFont="1" applyFill="1" applyBorder="1" applyAlignment="1">
      <alignment horizontal="center"/>
    </xf>
    <xf numFmtId="165" fontId="11" fillId="10" borderId="25" xfId="1" applyNumberFormat="1" applyFont="1" applyFill="1" applyBorder="1" applyAlignment="1">
      <alignment horizontal="center"/>
    </xf>
    <xf numFmtId="165" fontId="11" fillId="10" borderId="16" xfId="1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1" fillId="5" borderId="16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25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center"/>
    </xf>
    <xf numFmtId="0" fontId="15" fillId="7" borderId="25" xfId="0" applyFont="1" applyFill="1" applyBorder="1" applyAlignment="1">
      <alignment horizontal="center"/>
    </xf>
    <xf numFmtId="0" fontId="15" fillId="7" borderId="16" xfId="0" applyFont="1" applyFill="1" applyBorder="1" applyAlignment="1">
      <alignment horizontal="center"/>
    </xf>
  </cellXfs>
  <cellStyles count="7">
    <cellStyle name="Comma" xfId="1" builtinId="3"/>
    <cellStyle name="Comma 2" xfId="5"/>
    <cellStyle name="Currency" xfId="2" builtinId="4"/>
    <cellStyle name="Currency 2" xfId="6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colors>
    <mruColors>
      <color rgb="FFF8D8E9"/>
      <color rgb="FFCC99FF"/>
      <color rgb="FFC2BA94"/>
      <color rgb="FFFFCC66"/>
      <color rgb="FF99FF99"/>
      <color rgb="FFFF3399"/>
      <color rgb="FFD3F7FD"/>
      <color rgb="FFF3DBE5"/>
      <color rgb="FF00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87</xdr:row>
      <xdr:rowOff>175260</xdr:rowOff>
    </xdr:from>
    <xdr:to>
      <xdr:col>8</xdr:col>
      <xdr:colOff>388620</xdr:colOff>
      <xdr:row>108</xdr:row>
      <xdr:rowOff>91440</xdr:rowOff>
    </xdr:to>
    <xdr:cxnSp macro="">
      <xdr:nvCxnSpPr>
        <xdr:cNvPr id="3" name="Straight Arrow Connector 2"/>
        <xdr:cNvCxnSpPr/>
      </xdr:nvCxnSpPr>
      <xdr:spPr bwMode="auto">
        <a:xfrm>
          <a:off x="10492740" y="14836140"/>
          <a:ext cx="304800" cy="40309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929640</xdr:colOff>
      <xdr:row>87</xdr:row>
      <xdr:rowOff>129540</xdr:rowOff>
    </xdr:from>
    <xdr:to>
      <xdr:col>7</xdr:col>
      <xdr:colOff>944880</xdr:colOff>
      <xdr:row>123</xdr:row>
      <xdr:rowOff>152400</xdr:rowOff>
    </xdr:to>
    <xdr:cxnSp macro="">
      <xdr:nvCxnSpPr>
        <xdr:cNvPr id="3" name="Straight Arrow Connector 2"/>
        <xdr:cNvCxnSpPr/>
      </xdr:nvCxnSpPr>
      <xdr:spPr bwMode="auto">
        <a:xfrm>
          <a:off x="10797540" y="14790420"/>
          <a:ext cx="15240" cy="6210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739140</xdr:colOff>
      <xdr:row>88</xdr:row>
      <xdr:rowOff>53340</xdr:rowOff>
    </xdr:from>
    <xdr:to>
      <xdr:col>7</xdr:col>
      <xdr:colOff>822960</xdr:colOff>
      <xdr:row>118</xdr:row>
      <xdr:rowOff>60960</xdr:rowOff>
    </xdr:to>
    <xdr:cxnSp macro="">
      <xdr:nvCxnSpPr>
        <xdr:cNvPr id="3" name="Straight Arrow Connector 2"/>
        <xdr:cNvCxnSpPr/>
      </xdr:nvCxnSpPr>
      <xdr:spPr bwMode="auto">
        <a:xfrm flipH="1">
          <a:off x="11430000" y="14919960"/>
          <a:ext cx="83820" cy="51282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320040</xdr:colOff>
      <xdr:row>87</xdr:row>
      <xdr:rowOff>167640</xdr:rowOff>
    </xdr:from>
    <xdr:to>
      <xdr:col>7</xdr:col>
      <xdr:colOff>388620</xdr:colOff>
      <xdr:row>111</xdr:row>
      <xdr:rowOff>106680</xdr:rowOff>
    </xdr:to>
    <xdr:cxnSp macro="">
      <xdr:nvCxnSpPr>
        <xdr:cNvPr id="3" name="Straight Arrow Connector 2"/>
        <xdr:cNvCxnSpPr/>
      </xdr:nvCxnSpPr>
      <xdr:spPr bwMode="auto">
        <a:xfrm flipH="1">
          <a:off x="11765280" y="14828520"/>
          <a:ext cx="68580" cy="40690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655320</xdr:colOff>
      <xdr:row>88</xdr:row>
      <xdr:rowOff>38100</xdr:rowOff>
    </xdr:from>
    <xdr:to>
      <xdr:col>7</xdr:col>
      <xdr:colOff>693420</xdr:colOff>
      <xdr:row>106</xdr:row>
      <xdr:rowOff>38100</xdr:rowOff>
    </xdr:to>
    <xdr:cxnSp macro="">
      <xdr:nvCxnSpPr>
        <xdr:cNvPr id="3" name="Straight Arrow Connector 2"/>
        <xdr:cNvCxnSpPr/>
      </xdr:nvCxnSpPr>
      <xdr:spPr bwMode="auto">
        <a:xfrm>
          <a:off x="12580620" y="14935200"/>
          <a:ext cx="38100" cy="307848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88</xdr:row>
      <xdr:rowOff>53340</xdr:rowOff>
    </xdr:from>
    <xdr:to>
      <xdr:col>7</xdr:col>
      <xdr:colOff>487680</xdr:colOff>
      <xdr:row>107</xdr:row>
      <xdr:rowOff>68580</xdr:rowOff>
    </xdr:to>
    <xdr:cxnSp macro="">
      <xdr:nvCxnSpPr>
        <xdr:cNvPr id="3" name="Straight Arrow Connector 2"/>
        <xdr:cNvCxnSpPr/>
      </xdr:nvCxnSpPr>
      <xdr:spPr bwMode="auto">
        <a:xfrm>
          <a:off x="12832080" y="15514320"/>
          <a:ext cx="30480" cy="32613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5"/>
  <sheetViews>
    <sheetView tabSelected="1" topLeftCell="A91" zoomScaleNormal="100" workbookViewId="0">
      <selection activeCell="G108" sqref="G108"/>
    </sheetView>
  </sheetViews>
  <sheetFormatPr defaultColWidth="9.140625" defaultRowHeight="12.75" x14ac:dyDescent="0.2"/>
  <cols>
    <col min="1" max="1" width="41.7109375" style="1" bestFit="1" customWidth="1"/>
    <col min="2" max="2" width="38.28515625" style="1" customWidth="1"/>
    <col min="3" max="4" width="13" style="7" customWidth="1"/>
    <col min="5" max="5" width="35.28515625" style="602" bestFit="1" customWidth="1"/>
    <col min="6" max="6" width="10.7109375" style="7" customWidth="1"/>
    <col min="7" max="7" width="13.5703125" style="24" customWidth="1"/>
    <col min="8" max="8" width="19.85546875" style="142" customWidth="1"/>
    <col min="9" max="9" width="16.42578125" style="6" customWidth="1"/>
    <col min="10" max="10" width="10" style="1" customWidth="1"/>
    <col min="11" max="11" width="25.85546875" style="1" customWidth="1"/>
    <col min="12" max="12" width="16.28515625" style="1" customWidth="1"/>
    <col min="13" max="13" width="11.5703125" style="41" customWidth="1"/>
    <col min="14" max="14" width="9.28515625" style="41" customWidth="1"/>
    <col min="15" max="17" width="9.28515625" style="35" customWidth="1"/>
    <col min="18" max="18" width="10.140625" style="25" customWidth="1"/>
    <col min="19" max="19" width="9.28515625" style="13" customWidth="1"/>
    <col min="20" max="20" width="10.5703125" style="1" customWidth="1"/>
    <col min="21" max="22" width="9.28515625" style="1" customWidth="1"/>
    <col min="23" max="24" width="9.28515625" style="13" customWidth="1"/>
    <col min="25" max="27" width="9.28515625" style="1" customWidth="1"/>
    <col min="28" max="28" width="9.28515625" style="504" customWidth="1"/>
    <col min="29" max="29" width="10.5703125" style="14" customWidth="1"/>
    <col min="30" max="32" width="9.28515625" style="1" customWidth="1"/>
    <col min="33" max="34" width="9.28515625" style="7" customWidth="1"/>
    <col min="35" max="36" width="9.28515625" style="1" customWidth="1"/>
    <col min="37" max="37" width="10" style="1" customWidth="1"/>
    <col min="38" max="39" width="9.28515625" style="7" customWidth="1"/>
    <col min="40" max="47" width="9.28515625" style="1" customWidth="1"/>
    <col min="48" max="48" width="10.140625" style="1" bestFit="1" customWidth="1"/>
    <col min="49" max="49" width="9.140625" style="1"/>
    <col min="50" max="52" width="9.140625" style="7"/>
    <col min="53" max="16384" width="9.140625" style="1"/>
  </cols>
  <sheetData>
    <row r="1" spans="1:52" ht="14.25" x14ac:dyDescent="0.2">
      <c r="A1" t="s">
        <v>144</v>
      </c>
      <c r="B1"/>
      <c r="C1" s="358"/>
      <c r="D1" s="358"/>
      <c r="E1" s="594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2"/>
      <c r="AF1" s="893"/>
      <c r="AG1" s="11"/>
      <c r="AH1" s="11"/>
    </row>
    <row r="2" spans="1:52" ht="14.25" x14ac:dyDescent="0.2">
      <c r="A2" t="s">
        <v>0</v>
      </c>
      <c r="B2"/>
      <c r="C2" s="358"/>
      <c r="D2" s="358"/>
      <c r="E2" s="594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5"/>
      <c r="AF2" s="896"/>
      <c r="AG2" s="11"/>
      <c r="AH2" s="11"/>
    </row>
    <row r="3" spans="1:52" ht="15" thickBot="1" x14ac:dyDescent="0.25">
      <c r="A3" t="s">
        <v>99</v>
      </c>
      <c r="B3"/>
      <c r="C3" s="358"/>
      <c r="D3" s="358"/>
      <c r="E3" s="594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9"/>
      <c r="AG3" s="11"/>
      <c r="AH3" s="11"/>
    </row>
    <row r="4" spans="1:52" ht="14.25" thickBot="1" x14ac:dyDescent="0.3">
      <c r="A4" s="8" t="s">
        <v>172</v>
      </c>
      <c r="B4" s="416" t="s">
        <v>451</v>
      </c>
      <c r="C4" s="10"/>
      <c r="D4" s="10"/>
      <c r="E4" s="595"/>
      <c r="F4" s="359"/>
      <c r="G4" s="143"/>
      <c r="H4" s="144"/>
      <c r="I4" s="222"/>
      <c r="M4" s="360"/>
      <c r="N4" s="360"/>
      <c r="O4" s="360"/>
      <c r="P4" s="360"/>
      <c r="Q4" s="360"/>
      <c r="R4" s="361"/>
      <c r="S4" s="361"/>
      <c r="T4" s="362"/>
      <c r="U4" s="362"/>
      <c r="V4" s="362"/>
      <c r="W4" s="361"/>
      <c r="X4" s="361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54"/>
      <c r="AW4" s="54"/>
    </row>
    <row r="5" spans="1:52" ht="13.5" thickBot="1" x14ac:dyDescent="0.25">
      <c r="A5" s="126"/>
      <c r="B5" s="417"/>
      <c r="C5" s="418"/>
      <c r="D5" s="418"/>
      <c r="E5" s="596"/>
      <c r="F5" s="418"/>
      <c r="G5" s="419"/>
      <c r="H5" s="124"/>
      <c r="I5" s="420"/>
      <c r="J5" s="130"/>
      <c r="K5" s="542"/>
      <c r="L5" s="38"/>
      <c r="M5" s="363"/>
      <c r="N5" s="364"/>
      <c r="O5" s="364" t="s">
        <v>148</v>
      </c>
      <c r="P5" s="364"/>
      <c r="Q5" s="365"/>
      <c r="R5" s="900" t="s">
        <v>151</v>
      </c>
      <c r="S5" s="901"/>
      <c r="T5" s="901"/>
      <c r="U5" s="901"/>
      <c r="V5" s="902"/>
      <c r="W5" s="903" t="s">
        <v>135</v>
      </c>
      <c r="X5" s="904"/>
      <c r="Y5" s="904"/>
      <c r="Z5" s="904"/>
      <c r="AA5" s="905"/>
      <c r="AB5" s="906" t="s">
        <v>136</v>
      </c>
      <c r="AC5" s="907"/>
      <c r="AD5" s="907"/>
      <c r="AE5" s="907"/>
      <c r="AF5" s="908"/>
      <c r="AG5" s="911" t="s">
        <v>137</v>
      </c>
      <c r="AH5" s="912"/>
      <c r="AI5" s="912"/>
      <c r="AJ5" s="912"/>
      <c r="AK5" s="913"/>
      <c r="AL5" s="914" t="s">
        <v>138</v>
      </c>
      <c r="AM5" s="915"/>
      <c r="AN5" s="915"/>
      <c r="AO5" s="915"/>
      <c r="AP5" s="916"/>
      <c r="AQ5" s="917" t="s">
        <v>450</v>
      </c>
      <c r="AR5" s="918"/>
      <c r="AS5" s="918"/>
      <c r="AT5" s="918"/>
      <c r="AU5" s="918"/>
      <c r="AV5" s="126"/>
      <c r="AW5" s="417"/>
      <c r="AX5" s="668"/>
      <c r="AY5" s="668"/>
      <c r="AZ5" s="669"/>
    </row>
    <row r="6" spans="1:52" x14ac:dyDescent="0.2">
      <c r="A6" s="421"/>
      <c r="B6" s="52" t="s">
        <v>97</v>
      </c>
      <c r="C6" s="104" t="s">
        <v>104</v>
      </c>
      <c r="D6" s="104"/>
      <c r="E6" s="597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4"/>
      <c r="L6" s="127"/>
      <c r="M6" s="919" t="s">
        <v>131</v>
      </c>
      <c r="N6" s="920"/>
      <c r="O6" s="366"/>
      <c r="P6" s="366"/>
      <c r="Q6" s="366"/>
      <c r="R6" s="919" t="s">
        <v>131</v>
      </c>
      <c r="S6" s="920"/>
      <c r="T6" s="367"/>
      <c r="U6" s="366"/>
      <c r="V6" s="368"/>
      <c r="W6" s="919" t="s">
        <v>131</v>
      </c>
      <c r="X6" s="920"/>
      <c r="Y6" s="366"/>
      <c r="Z6" s="366"/>
      <c r="AA6" s="368"/>
      <c r="AB6" s="919" t="s">
        <v>131</v>
      </c>
      <c r="AC6" s="920"/>
      <c r="AD6" s="366"/>
      <c r="AE6" s="366"/>
      <c r="AF6" s="366"/>
      <c r="AG6" s="919" t="s">
        <v>131</v>
      </c>
      <c r="AH6" s="921"/>
      <c r="AI6" s="366"/>
      <c r="AJ6" s="366"/>
      <c r="AK6" s="368"/>
      <c r="AL6" s="919" t="s">
        <v>131</v>
      </c>
      <c r="AM6" s="920"/>
      <c r="AN6" s="366"/>
      <c r="AO6" s="366"/>
      <c r="AP6" s="366"/>
      <c r="AQ6" s="369" t="s">
        <v>131</v>
      </c>
      <c r="AR6" s="368"/>
      <c r="AS6" s="360"/>
      <c r="AT6" s="366"/>
      <c r="AU6" s="360"/>
      <c r="AV6" s="909" t="s">
        <v>131</v>
      </c>
      <c r="AW6" s="910"/>
      <c r="AX6" s="668"/>
      <c r="AY6" s="303"/>
      <c r="AZ6" s="669"/>
    </row>
    <row r="7" spans="1:52" ht="15.75" thickBot="1" x14ac:dyDescent="0.3">
      <c r="A7" s="424" t="s">
        <v>100</v>
      </c>
      <c r="B7" s="238"/>
      <c r="C7" s="425" t="s">
        <v>63</v>
      </c>
      <c r="D7" s="425" t="s">
        <v>95</v>
      </c>
      <c r="E7" s="598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543"/>
      <c r="L7" s="132" t="s">
        <v>147</v>
      </c>
      <c r="M7" s="371" t="s">
        <v>149</v>
      </c>
      <c r="N7" s="372" t="s">
        <v>150</v>
      </c>
      <c r="O7" s="373" t="s">
        <v>63</v>
      </c>
      <c r="P7" s="373" t="s">
        <v>95</v>
      </c>
      <c r="Q7" s="373" t="s">
        <v>94</v>
      </c>
      <c r="R7" s="371" t="s">
        <v>149</v>
      </c>
      <c r="S7" s="372" t="s">
        <v>150</v>
      </c>
      <c r="T7" s="374" t="s">
        <v>63</v>
      </c>
      <c r="U7" s="373" t="s">
        <v>95</v>
      </c>
      <c r="V7" s="372" t="s">
        <v>94</v>
      </c>
      <c r="W7" s="371" t="s">
        <v>149</v>
      </c>
      <c r="X7" s="372" t="s">
        <v>150</v>
      </c>
      <c r="Y7" s="375" t="s">
        <v>63</v>
      </c>
      <c r="Z7" s="375" t="s">
        <v>95</v>
      </c>
      <c r="AA7" s="376" t="s">
        <v>94</v>
      </c>
      <c r="AB7" s="371" t="s">
        <v>149</v>
      </c>
      <c r="AC7" s="372" t="s">
        <v>150</v>
      </c>
      <c r="AD7" s="375" t="s">
        <v>63</v>
      </c>
      <c r="AE7" s="375" t="s">
        <v>95</v>
      </c>
      <c r="AF7" s="375" t="s">
        <v>94</v>
      </c>
      <c r="AG7" s="371" t="s">
        <v>152</v>
      </c>
      <c r="AH7" s="374" t="s">
        <v>150</v>
      </c>
      <c r="AI7" s="375" t="s">
        <v>63</v>
      </c>
      <c r="AJ7" s="375" t="s">
        <v>95</v>
      </c>
      <c r="AK7" s="376" t="s">
        <v>94</v>
      </c>
      <c r="AL7" s="378" t="s">
        <v>149</v>
      </c>
      <c r="AM7" s="516" t="s">
        <v>150</v>
      </c>
      <c r="AN7" s="517" t="s">
        <v>63</v>
      </c>
      <c r="AO7" s="517" t="s">
        <v>95</v>
      </c>
      <c r="AP7" s="517" t="s">
        <v>94</v>
      </c>
      <c r="AQ7" s="378" t="s">
        <v>149</v>
      </c>
      <c r="AR7" s="516" t="s">
        <v>150</v>
      </c>
      <c r="AS7" s="377" t="s">
        <v>63</v>
      </c>
      <c r="AT7" s="517" t="s">
        <v>95</v>
      </c>
      <c r="AU7" s="377" t="s">
        <v>94</v>
      </c>
      <c r="AV7" s="526" t="s">
        <v>149</v>
      </c>
      <c r="AW7" s="665" t="s">
        <v>150</v>
      </c>
      <c r="AX7" s="525" t="s">
        <v>63</v>
      </c>
      <c r="AY7" s="375" t="s">
        <v>95</v>
      </c>
      <c r="AZ7" s="376" t="s">
        <v>94</v>
      </c>
    </row>
    <row r="8" spans="1:52" s="5" customFormat="1" x14ac:dyDescent="0.2">
      <c r="A8" s="747"/>
      <c r="B8" s="747" t="s">
        <v>228</v>
      </c>
      <c r="C8" s="748"/>
      <c r="D8" s="748"/>
      <c r="E8" s="747" t="s">
        <v>158</v>
      </c>
      <c r="F8" s="748"/>
      <c r="H8" s="748">
        <f t="shared" ref="H8:H72" si="0">C8+D8+F8</f>
        <v>0</v>
      </c>
      <c r="I8" s="747"/>
      <c r="J8" s="747"/>
      <c r="K8" s="747"/>
      <c r="L8" s="747"/>
      <c r="M8" s="822">
        <f>+R8+W8</f>
        <v>0</v>
      </c>
      <c r="N8" s="801"/>
      <c r="O8" s="801"/>
      <c r="P8" s="801"/>
      <c r="Q8" s="802"/>
      <c r="R8" s="822">
        <v>0</v>
      </c>
      <c r="S8" s="801">
        <v>0</v>
      </c>
      <c r="T8" s="801">
        <v>0</v>
      </c>
      <c r="U8" s="801">
        <v>0</v>
      </c>
      <c r="V8" s="802">
        <v>0</v>
      </c>
      <c r="W8" s="822"/>
      <c r="X8" s="801"/>
      <c r="Y8" s="801"/>
      <c r="Z8" s="801"/>
      <c r="AA8" s="802"/>
      <c r="AB8" s="822"/>
      <c r="AC8" s="801"/>
      <c r="AD8" s="801"/>
      <c r="AE8" s="801"/>
      <c r="AF8" s="802"/>
      <c r="AG8" s="752"/>
      <c r="AH8" s="752"/>
      <c r="AI8" s="752"/>
      <c r="AJ8" s="752"/>
      <c r="AK8" s="752"/>
      <c r="AL8" s="823"/>
      <c r="AM8" s="801">
        <v>0</v>
      </c>
      <c r="AN8" s="801">
        <v>0</v>
      </c>
      <c r="AO8" s="801">
        <v>0</v>
      </c>
      <c r="AP8" s="802">
        <v>0</v>
      </c>
      <c r="AQ8" s="822"/>
      <c r="AR8" s="801"/>
      <c r="AS8" s="801">
        <v>0</v>
      </c>
      <c r="AT8" s="801">
        <v>0</v>
      </c>
      <c r="AU8" s="802">
        <v>0</v>
      </c>
      <c r="AV8" s="753">
        <f t="shared" ref="AV8:AV72" si="1">M8+R8+W8+AB8+AG8+AM8+AQ8</f>
        <v>0</v>
      </c>
      <c r="AW8" s="754" t="e">
        <f>N8+S8+X8+AC8+AH8+#REF!+AR8</f>
        <v>#REF!</v>
      </c>
      <c r="AX8" s="755">
        <f>O8+T8+Y8+AD8+AI8+AN8+AS8</f>
        <v>0</v>
      </c>
      <c r="AY8" s="755">
        <f>P8+U8+Z8+AE8+AJ8+AO8+AT8</f>
        <v>0</v>
      </c>
      <c r="AZ8" s="755">
        <f>Q8+V8+AA8+AF8+AK8+AP8+AU8</f>
        <v>0</v>
      </c>
    </row>
    <row r="9" spans="1:52" s="5" customFormat="1" x14ac:dyDescent="0.2">
      <c r="A9" s="747" t="s">
        <v>3</v>
      </c>
      <c r="B9" s="747" t="s">
        <v>141</v>
      </c>
      <c r="C9" s="748"/>
      <c r="D9" s="748"/>
      <c r="E9" s="747" t="s">
        <v>103</v>
      </c>
      <c r="F9" s="748"/>
      <c r="H9" s="748">
        <f t="shared" si="0"/>
        <v>0</v>
      </c>
      <c r="I9" s="747"/>
      <c r="J9" s="747" t="s">
        <v>72</v>
      </c>
      <c r="K9" s="747"/>
      <c r="L9" s="747"/>
      <c r="M9" s="749"/>
      <c r="N9" s="750"/>
      <c r="O9" s="750"/>
      <c r="P9" s="750"/>
      <c r="Q9" s="751"/>
      <c r="R9" s="749"/>
      <c r="S9" s="750"/>
      <c r="T9" s="750">
        <v>0</v>
      </c>
      <c r="U9" s="750">
        <v>0</v>
      </c>
      <c r="V9" s="751"/>
      <c r="W9" s="749"/>
      <c r="X9" s="750"/>
      <c r="Y9" s="750"/>
      <c r="Z9" s="750"/>
      <c r="AA9" s="751"/>
      <c r="AB9" s="749"/>
      <c r="AC9" s="750"/>
      <c r="AD9" s="750"/>
      <c r="AE9" s="750"/>
      <c r="AF9" s="751"/>
      <c r="AG9" s="752"/>
      <c r="AH9" s="752"/>
      <c r="AI9" s="752"/>
      <c r="AJ9" s="752"/>
      <c r="AK9" s="752"/>
      <c r="AL9" s="749">
        <v>0</v>
      </c>
      <c r="AM9" s="750">
        <v>0</v>
      </c>
      <c r="AN9" s="750">
        <v>0</v>
      </c>
      <c r="AO9" s="750">
        <v>0</v>
      </c>
      <c r="AP9" s="751">
        <v>0</v>
      </c>
      <c r="AQ9" s="749"/>
      <c r="AR9" s="750"/>
      <c r="AS9" s="750">
        <v>0</v>
      </c>
      <c r="AT9" s="750">
        <v>0</v>
      </c>
      <c r="AU9" s="751">
        <v>0</v>
      </c>
      <c r="AV9" s="753">
        <f t="shared" si="1"/>
        <v>0</v>
      </c>
      <c r="AW9" s="754">
        <f t="shared" ref="AW9:AW73" si="2">N9+S9+X9+AC9+AH9+AL9+AR9</f>
        <v>0</v>
      </c>
      <c r="AX9" s="755">
        <f t="shared" ref="AX9:AZ70" si="3">O9+T9+Y9+AD9+AI9+AN9+AS9</f>
        <v>0</v>
      </c>
      <c r="AY9" s="755">
        <f t="shared" si="3"/>
        <v>0</v>
      </c>
      <c r="AZ9" s="755">
        <f t="shared" si="3"/>
        <v>0</v>
      </c>
    </row>
    <row r="10" spans="1:52" s="5" customFormat="1" x14ac:dyDescent="0.2">
      <c r="A10" s="747" t="s">
        <v>4</v>
      </c>
      <c r="B10" s="747" t="s">
        <v>141</v>
      </c>
      <c r="C10" s="748"/>
      <c r="D10" s="748"/>
      <c r="E10" s="747" t="s">
        <v>103</v>
      </c>
      <c r="F10" s="748"/>
      <c r="H10" s="748">
        <f t="shared" si="0"/>
        <v>0</v>
      </c>
      <c r="I10" s="747"/>
      <c r="J10" s="747" t="s">
        <v>72</v>
      </c>
      <c r="K10" s="747"/>
      <c r="L10" s="747"/>
      <c r="M10" s="749"/>
      <c r="N10" s="750"/>
      <c r="O10" s="750"/>
      <c r="P10" s="750"/>
      <c r="Q10" s="751"/>
      <c r="R10" s="749"/>
      <c r="S10" s="750"/>
      <c r="T10" s="750">
        <v>0</v>
      </c>
      <c r="U10" s="750">
        <v>0</v>
      </c>
      <c r="V10" s="751"/>
      <c r="W10" s="749"/>
      <c r="X10" s="750"/>
      <c r="Y10" s="750"/>
      <c r="Z10" s="750"/>
      <c r="AA10" s="751"/>
      <c r="AB10" s="749"/>
      <c r="AC10" s="750"/>
      <c r="AD10" s="750"/>
      <c r="AE10" s="750"/>
      <c r="AF10" s="751"/>
      <c r="AG10" s="752"/>
      <c r="AH10" s="752"/>
      <c r="AI10" s="752"/>
      <c r="AJ10" s="752"/>
      <c r="AK10" s="752"/>
      <c r="AL10" s="749"/>
      <c r="AM10" s="750"/>
      <c r="AN10" s="750"/>
      <c r="AO10" s="750"/>
      <c r="AP10" s="751"/>
      <c r="AQ10" s="749"/>
      <c r="AR10" s="750"/>
      <c r="AS10" s="750">
        <v>0</v>
      </c>
      <c r="AT10" s="750">
        <v>0</v>
      </c>
      <c r="AU10" s="751">
        <v>0</v>
      </c>
      <c r="AV10" s="753">
        <f t="shared" si="1"/>
        <v>0</v>
      </c>
      <c r="AW10" s="754">
        <f t="shared" si="2"/>
        <v>0</v>
      </c>
      <c r="AX10" s="755">
        <f t="shared" si="3"/>
        <v>0</v>
      </c>
      <c r="AY10" s="755">
        <f t="shared" si="3"/>
        <v>0</v>
      </c>
      <c r="AZ10" s="755">
        <f t="shared" si="3"/>
        <v>0</v>
      </c>
    </row>
    <row r="11" spans="1:52" s="851" customFormat="1" x14ac:dyDescent="0.2">
      <c r="A11" s="511" t="s">
        <v>5</v>
      </c>
      <c r="B11" s="511" t="s">
        <v>141</v>
      </c>
      <c r="C11" s="512">
        <v>346.48</v>
      </c>
      <c r="D11" s="512">
        <v>264.77</v>
      </c>
      <c r="E11" s="511" t="s">
        <v>103</v>
      </c>
      <c r="F11" s="512">
        <v>274.68</v>
      </c>
      <c r="H11" s="512">
        <f t="shared" si="0"/>
        <v>885.93000000000006</v>
      </c>
      <c r="I11" s="511" t="s">
        <v>456</v>
      </c>
      <c r="J11" s="511" t="s">
        <v>73</v>
      </c>
      <c r="K11" s="879" t="s">
        <v>318</v>
      </c>
      <c r="L11" s="511" t="s">
        <v>204</v>
      </c>
      <c r="M11" s="852">
        <v>53108</v>
      </c>
      <c r="N11" s="853">
        <v>17</v>
      </c>
      <c r="O11" s="853">
        <v>346.48</v>
      </c>
      <c r="P11" s="853">
        <v>264.77</v>
      </c>
      <c r="Q11" s="854">
        <v>274.68</v>
      </c>
      <c r="R11" s="852">
        <v>80784</v>
      </c>
      <c r="S11" s="853">
        <f>R11/748</f>
        <v>108</v>
      </c>
      <c r="T11" s="853">
        <v>483.84</v>
      </c>
      <c r="U11" s="853">
        <v>402.74</v>
      </c>
      <c r="V11" s="854">
        <v>272.11</v>
      </c>
      <c r="W11" s="852">
        <v>49368</v>
      </c>
      <c r="X11" s="853">
        <f>W11/748</f>
        <v>66</v>
      </c>
      <c r="Y11" s="853">
        <v>295.68</v>
      </c>
      <c r="Z11" s="853">
        <v>246.12</v>
      </c>
      <c r="AA11" s="854">
        <v>274.68</v>
      </c>
      <c r="AB11" s="852">
        <v>17952</v>
      </c>
      <c r="AC11" s="853">
        <f>AB11/748</f>
        <v>24</v>
      </c>
      <c r="AD11" s="853">
        <v>107.52</v>
      </c>
      <c r="AE11" s="853">
        <v>89.5</v>
      </c>
      <c r="AF11" s="854">
        <v>274.68</v>
      </c>
      <c r="AG11" s="855">
        <v>0</v>
      </c>
      <c r="AH11" s="855">
        <v>0</v>
      </c>
      <c r="AI11" s="855">
        <v>0</v>
      </c>
      <c r="AJ11" s="855">
        <v>0</v>
      </c>
      <c r="AK11" s="855">
        <v>274.68</v>
      </c>
      <c r="AL11" s="852">
        <v>11968</v>
      </c>
      <c r="AM11" s="853">
        <f>AL11/748</f>
        <v>16</v>
      </c>
      <c r="AN11" s="853">
        <v>78.08</v>
      </c>
      <c r="AO11" s="853">
        <v>59.67</v>
      </c>
      <c r="AP11" s="854">
        <v>274.68</v>
      </c>
      <c r="AQ11" s="852"/>
      <c r="AR11" s="853"/>
      <c r="AS11" s="853">
        <v>0</v>
      </c>
      <c r="AT11" s="853">
        <v>0</v>
      </c>
      <c r="AU11" s="854">
        <v>0</v>
      </c>
      <c r="AV11" s="856">
        <f t="shared" si="1"/>
        <v>201228</v>
      </c>
      <c r="AW11" s="857">
        <f t="shared" si="2"/>
        <v>12183</v>
      </c>
      <c r="AX11" s="858">
        <f t="shared" si="3"/>
        <v>1311.6</v>
      </c>
      <c r="AY11" s="858">
        <f t="shared" si="3"/>
        <v>1062.8</v>
      </c>
      <c r="AZ11" s="858">
        <f t="shared" si="3"/>
        <v>1645.5100000000002</v>
      </c>
    </row>
    <row r="12" spans="1:52" s="5" customFormat="1" x14ac:dyDescent="0.2">
      <c r="A12" s="747" t="s">
        <v>6</v>
      </c>
      <c r="B12" s="747" t="s">
        <v>141</v>
      </c>
      <c r="C12" s="748"/>
      <c r="D12" s="748"/>
      <c r="E12" s="747" t="s">
        <v>103</v>
      </c>
      <c r="F12" s="748"/>
      <c r="H12" s="748">
        <f t="shared" si="0"/>
        <v>0</v>
      </c>
      <c r="I12" s="747"/>
      <c r="J12" s="747" t="s">
        <v>73</v>
      </c>
      <c r="K12" s="747" t="s">
        <v>311</v>
      </c>
      <c r="L12" s="747" t="s">
        <v>198</v>
      </c>
      <c r="M12" s="749"/>
      <c r="N12" s="750"/>
      <c r="O12" s="750"/>
      <c r="P12" s="750"/>
      <c r="Q12" s="751"/>
      <c r="R12" s="749">
        <v>0</v>
      </c>
      <c r="S12" s="750">
        <f t="shared" ref="S12:S77" si="4">R12/748</f>
        <v>0</v>
      </c>
      <c r="T12" s="750">
        <v>386.1</v>
      </c>
      <c r="U12" s="750">
        <v>0</v>
      </c>
      <c r="V12" s="751">
        <v>0</v>
      </c>
      <c r="W12" s="749">
        <v>0</v>
      </c>
      <c r="X12" s="750">
        <f t="shared" ref="X12:X75" si="5">W12/748</f>
        <v>0</v>
      </c>
      <c r="Y12" s="750">
        <v>386.1</v>
      </c>
      <c r="Z12" s="750"/>
      <c r="AA12" s="751"/>
      <c r="AB12" s="749"/>
      <c r="AC12" s="750">
        <f t="shared" ref="AC12:AC75" si="6">AB12/748</f>
        <v>0</v>
      </c>
      <c r="AD12" s="750"/>
      <c r="AE12" s="750"/>
      <c r="AF12" s="751"/>
      <c r="AG12" s="752">
        <v>0</v>
      </c>
      <c r="AH12" s="752">
        <v>0</v>
      </c>
      <c r="AI12" s="752">
        <v>386.1</v>
      </c>
      <c r="AJ12" s="752">
        <v>0</v>
      </c>
      <c r="AK12" s="752">
        <v>0</v>
      </c>
      <c r="AL12" s="749">
        <v>0</v>
      </c>
      <c r="AM12" s="750">
        <f t="shared" ref="AM12:AM75" si="7">AL12/748</f>
        <v>0</v>
      </c>
      <c r="AN12" s="750">
        <v>420.85</v>
      </c>
      <c r="AO12" s="750">
        <v>0</v>
      </c>
      <c r="AP12" s="751">
        <v>0</v>
      </c>
      <c r="AQ12" s="749"/>
      <c r="AR12" s="750"/>
      <c r="AS12" s="750">
        <v>0</v>
      </c>
      <c r="AT12" s="750">
        <v>0</v>
      </c>
      <c r="AU12" s="751">
        <v>0</v>
      </c>
      <c r="AV12" s="753">
        <f t="shared" si="1"/>
        <v>0</v>
      </c>
      <c r="AW12" s="754">
        <f t="shared" si="2"/>
        <v>0</v>
      </c>
      <c r="AX12" s="755">
        <f t="shared" si="3"/>
        <v>1579.15</v>
      </c>
      <c r="AY12" s="755">
        <f t="shared" si="3"/>
        <v>0</v>
      </c>
      <c r="AZ12" s="755">
        <f t="shared" si="3"/>
        <v>0</v>
      </c>
    </row>
    <row r="13" spans="1:52" s="851" customFormat="1" x14ac:dyDescent="0.2">
      <c r="A13" s="511" t="s">
        <v>7</v>
      </c>
      <c r="B13" s="511" t="s">
        <v>141</v>
      </c>
      <c r="C13" s="512">
        <v>258.64</v>
      </c>
      <c r="D13" s="512">
        <v>197.64</v>
      </c>
      <c r="E13" s="511" t="s">
        <v>103</v>
      </c>
      <c r="F13" s="512">
        <v>411.09</v>
      </c>
      <c r="H13" s="512">
        <f t="shared" si="0"/>
        <v>867.36999999999989</v>
      </c>
      <c r="I13" s="511" t="s">
        <v>457</v>
      </c>
      <c r="J13" s="511" t="s">
        <v>73</v>
      </c>
      <c r="K13" s="511" t="s">
        <v>319</v>
      </c>
      <c r="L13" s="511" t="s">
        <v>275</v>
      </c>
      <c r="M13" s="852"/>
      <c r="N13" s="853"/>
      <c r="O13" s="853"/>
      <c r="P13" s="853"/>
      <c r="Q13" s="854"/>
      <c r="R13" s="852">
        <v>5984</v>
      </c>
      <c r="S13" s="853">
        <f t="shared" si="4"/>
        <v>8</v>
      </c>
      <c r="T13" s="853">
        <v>35.840000000000003</v>
      </c>
      <c r="U13" s="853">
        <v>29.83</v>
      </c>
      <c r="V13" s="854">
        <v>407.24</v>
      </c>
      <c r="W13" s="852">
        <v>39644</v>
      </c>
      <c r="X13" s="853">
        <f t="shared" si="5"/>
        <v>53</v>
      </c>
      <c r="Y13" s="853">
        <v>237.44</v>
      </c>
      <c r="Z13" s="853">
        <v>197.64</v>
      </c>
      <c r="AA13" s="854">
        <v>411.09</v>
      </c>
      <c r="AB13" s="852">
        <v>49368</v>
      </c>
      <c r="AC13" s="853">
        <f t="shared" si="6"/>
        <v>66</v>
      </c>
      <c r="AD13" s="853">
        <v>295.68</v>
      </c>
      <c r="AE13" s="853">
        <v>246.12</v>
      </c>
      <c r="AF13" s="854">
        <v>411.09</v>
      </c>
      <c r="AG13" s="855">
        <v>38148</v>
      </c>
      <c r="AH13" s="855">
        <f>AG13/748</f>
        <v>51</v>
      </c>
      <c r="AI13" s="855">
        <v>228.48</v>
      </c>
      <c r="AJ13" s="855">
        <v>190.18</v>
      </c>
      <c r="AK13" s="855">
        <v>411.09</v>
      </c>
      <c r="AL13" s="852">
        <v>37400</v>
      </c>
      <c r="AM13" s="853">
        <f t="shared" si="7"/>
        <v>50</v>
      </c>
      <c r="AN13" s="853">
        <v>244</v>
      </c>
      <c r="AO13" s="853">
        <v>186.46</v>
      </c>
      <c r="AP13" s="854">
        <v>411.09</v>
      </c>
      <c r="AQ13" s="852">
        <v>39644</v>
      </c>
      <c r="AR13" s="853">
        <v>53</v>
      </c>
      <c r="AS13" s="853">
        <v>258.64</v>
      </c>
      <c r="AT13" s="853">
        <v>197.64</v>
      </c>
      <c r="AU13" s="854">
        <v>411.09</v>
      </c>
      <c r="AV13" s="856">
        <f t="shared" si="1"/>
        <v>172838</v>
      </c>
      <c r="AW13" s="857">
        <f t="shared" si="2"/>
        <v>37631</v>
      </c>
      <c r="AX13" s="858">
        <f t="shared" si="3"/>
        <v>1300.08</v>
      </c>
      <c r="AY13" s="858">
        <f t="shared" si="3"/>
        <v>1047.8699999999999</v>
      </c>
      <c r="AZ13" s="858">
        <f t="shared" si="3"/>
        <v>2462.69</v>
      </c>
    </row>
    <row r="14" spans="1:52" s="5" customFormat="1" x14ac:dyDescent="0.2">
      <c r="A14" s="747" t="s">
        <v>120</v>
      </c>
      <c r="B14" s="747" t="s">
        <v>141</v>
      </c>
      <c r="C14" s="748"/>
      <c r="D14" s="748"/>
      <c r="E14" s="747" t="s">
        <v>103</v>
      </c>
      <c r="F14" s="748"/>
      <c r="H14" s="748">
        <f t="shared" si="0"/>
        <v>0</v>
      </c>
      <c r="I14" s="747"/>
      <c r="J14" s="747" t="s">
        <v>121</v>
      </c>
      <c r="K14" s="747"/>
      <c r="L14" s="747"/>
      <c r="M14" s="749"/>
      <c r="N14" s="750"/>
      <c r="O14" s="750"/>
      <c r="P14" s="750"/>
      <c r="Q14" s="751"/>
      <c r="R14" s="749"/>
      <c r="S14" s="750">
        <f t="shared" si="4"/>
        <v>0</v>
      </c>
      <c r="T14" s="750"/>
      <c r="U14" s="750"/>
      <c r="V14" s="751"/>
      <c r="W14" s="749"/>
      <c r="X14" s="750">
        <f t="shared" si="5"/>
        <v>0</v>
      </c>
      <c r="Y14" s="750"/>
      <c r="Z14" s="750"/>
      <c r="AA14" s="751"/>
      <c r="AB14" s="749"/>
      <c r="AC14" s="750">
        <f t="shared" si="6"/>
        <v>0</v>
      </c>
      <c r="AD14" s="750"/>
      <c r="AE14" s="750"/>
      <c r="AF14" s="751"/>
      <c r="AG14" s="752"/>
      <c r="AH14" s="752">
        <f t="shared" ref="AH14:AH77" si="8">AG14/748</f>
        <v>0</v>
      </c>
      <c r="AI14" s="752"/>
      <c r="AJ14" s="752"/>
      <c r="AK14" s="752"/>
      <c r="AL14" s="749"/>
      <c r="AM14" s="750">
        <f t="shared" si="7"/>
        <v>0</v>
      </c>
      <c r="AN14" s="750"/>
      <c r="AO14" s="750"/>
      <c r="AP14" s="751"/>
      <c r="AQ14" s="749"/>
      <c r="AR14" s="750"/>
      <c r="AS14" s="750">
        <v>0</v>
      </c>
      <c r="AT14" s="750">
        <v>0</v>
      </c>
      <c r="AU14" s="751">
        <v>0</v>
      </c>
      <c r="AV14" s="753">
        <f t="shared" si="1"/>
        <v>0</v>
      </c>
      <c r="AW14" s="754">
        <f t="shared" si="2"/>
        <v>0</v>
      </c>
      <c r="AX14" s="755">
        <f t="shared" si="3"/>
        <v>0</v>
      </c>
      <c r="AY14" s="755">
        <f t="shared" si="3"/>
        <v>0</v>
      </c>
      <c r="AZ14" s="755">
        <f t="shared" si="3"/>
        <v>0</v>
      </c>
    </row>
    <row r="15" spans="1:52" s="343" customFormat="1" x14ac:dyDescent="0.2">
      <c r="A15" s="631" t="s">
        <v>8</v>
      </c>
      <c r="B15" s="631" t="s">
        <v>141</v>
      </c>
      <c r="C15" s="632">
        <v>1976.4</v>
      </c>
      <c r="D15" s="632">
        <v>1510.29</v>
      </c>
      <c r="E15" s="631" t="s">
        <v>103</v>
      </c>
      <c r="F15" s="632">
        <v>275.5</v>
      </c>
      <c r="H15" s="632">
        <f t="shared" si="0"/>
        <v>3762.19</v>
      </c>
      <c r="I15" s="631" t="s">
        <v>470</v>
      </c>
      <c r="J15" s="631" t="s">
        <v>74</v>
      </c>
      <c r="K15" s="631" t="s">
        <v>346</v>
      </c>
      <c r="L15" s="631" t="s">
        <v>292</v>
      </c>
      <c r="M15" s="740"/>
      <c r="N15" s="741"/>
      <c r="O15" s="741"/>
      <c r="P15" s="741"/>
      <c r="Q15" s="742"/>
      <c r="R15" s="740">
        <v>376992</v>
      </c>
      <c r="S15" s="741">
        <f t="shared" si="4"/>
        <v>504</v>
      </c>
      <c r="T15" s="741">
        <v>2257.92</v>
      </c>
      <c r="U15" s="741">
        <v>1879.47</v>
      </c>
      <c r="V15" s="742">
        <v>274.68</v>
      </c>
      <c r="W15" s="740">
        <v>235620</v>
      </c>
      <c r="X15" s="741">
        <f t="shared" si="5"/>
        <v>315</v>
      </c>
      <c r="Y15" s="741">
        <v>1411.2</v>
      </c>
      <c r="Z15" s="741">
        <v>1174.67</v>
      </c>
      <c r="AA15" s="742">
        <v>274.68</v>
      </c>
      <c r="AB15" s="740">
        <v>203456</v>
      </c>
      <c r="AC15" s="741">
        <f t="shared" si="6"/>
        <v>272</v>
      </c>
      <c r="AD15" s="741">
        <v>1218.56</v>
      </c>
      <c r="AE15" s="741">
        <v>1014.32</v>
      </c>
      <c r="AF15" s="742">
        <v>274.68</v>
      </c>
      <c r="AG15" s="743">
        <v>0</v>
      </c>
      <c r="AH15" s="743">
        <f t="shared" si="8"/>
        <v>0</v>
      </c>
      <c r="AI15" s="743"/>
      <c r="AJ15" s="743"/>
      <c r="AK15" s="743"/>
      <c r="AL15" s="740">
        <v>97988</v>
      </c>
      <c r="AM15" s="741">
        <f t="shared" si="7"/>
        <v>131</v>
      </c>
      <c r="AN15" s="741">
        <v>639.28</v>
      </c>
      <c r="AO15" s="741">
        <v>488.51</v>
      </c>
      <c r="AP15" s="742">
        <v>274.68</v>
      </c>
      <c r="AQ15" s="740">
        <v>302940</v>
      </c>
      <c r="AR15" s="741">
        <v>405</v>
      </c>
      <c r="AS15" s="741">
        <v>1976.4</v>
      </c>
      <c r="AT15" s="741">
        <v>1510.29</v>
      </c>
      <c r="AU15" s="742">
        <v>275.5</v>
      </c>
      <c r="AV15" s="744">
        <f t="shared" si="1"/>
        <v>1119139</v>
      </c>
      <c r="AW15" s="745">
        <f t="shared" si="2"/>
        <v>99484</v>
      </c>
      <c r="AX15" s="746">
        <f t="shared" si="3"/>
        <v>7503.3600000000006</v>
      </c>
      <c r="AY15" s="746">
        <f t="shared" si="3"/>
        <v>6067.26</v>
      </c>
      <c r="AZ15" s="746">
        <f t="shared" si="3"/>
        <v>1374.22</v>
      </c>
    </row>
    <row r="16" spans="1:52" s="343" customFormat="1" x14ac:dyDescent="0.2">
      <c r="A16" s="631" t="s">
        <v>9</v>
      </c>
      <c r="B16" s="631" t="s">
        <v>141</v>
      </c>
      <c r="C16" s="632">
        <v>29.28</v>
      </c>
      <c r="D16" s="632">
        <v>22.37</v>
      </c>
      <c r="E16" s="631" t="s">
        <v>103</v>
      </c>
      <c r="F16" s="632">
        <v>275.5</v>
      </c>
      <c r="H16" s="632">
        <f t="shared" si="0"/>
        <v>327.14999999999998</v>
      </c>
      <c r="I16" s="631" t="s">
        <v>470</v>
      </c>
      <c r="J16" s="631" t="s">
        <v>74</v>
      </c>
      <c r="K16" s="631" t="s">
        <v>347</v>
      </c>
      <c r="L16" s="631" t="s">
        <v>259</v>
      </c>
      <c r="M16" s="740"/>
      <c r="N16" s="741"/>
      <c r="O16" s="741">
        <v>0</v>
      </c>
      <c r="P16" s="741">
        <v>0</v>
      </c>
      <c r="Q16" s="742">
        <v>0</v>
      </c>
      <c r="R16" s="740">
        <v>4488</v>
      </c>
      <c r="S16" s="741">
        <f t="shared" si="4"/>
        <v>6</v>
      </c>
      <c r="T16" s="741">
        <v>26.88</v>
      </c>
      <c r="U16" s="741">
        <v>22.37</v>
      </c>
      <c r="V16" s="742">
        <v>274.68</v>
      </c>
      <c r="W16" s="740">
        <v>5984</v>
      </c>
      <c r="X16" s="741">
        <f t="shared" si="5"/>
        <v>8</v>
      </c>
      <c r="Y16" s="741">
        <v>35.840000000000003</v>
      </c>
      <c r="Z16" s="741">
        <v>29.83</v>
      </c>
      <c r="AA16" s="742">
        <v>274.68</v>
      </c>
      <c r="AB16" s="740">
        <v>5984</v>
      </c>
      <c r="AC16" s="741">
        <f t="shared" si="6"/>
        <v>8</v>
      </c>
      <c r="AD16" s="741">
        <v>35.840000000000003</v>
      </c>
      <c r="AE16" s="741">
        <v>29.83</v>
      </c>
      <c r="AF16" s="742">
        <v>274.68</v>
      </c>
      <c r="AG16" s="743">
        <v>312664</v>
      </c>
      <c r="AH16" s="743">
        <f t="shared" si="8"/>
        <v>418</v>
      </c>
      <c r="AI16" s="743">
        <v>2039.84</v>
      </c>
      <c r="AJ16" s="743">
        <v>1558.76</v>
      </c>
      <c r="AK16" s="743">
        <v>274.68</v>
      </c>
      <c r="AL16" s="740"/>
      <c r="AM16" s="741">
        <f t="shared" si="7"/>
        <v>0</v>
      </c>
      <c r="AN16" s="741"/>
      <c r="AO16" s="741"/>
      <c r="AP16" s="742"/>
      <c r="AQ16" s="740">
        <v>4488</v>
      </c>
      <c r="AR16" s="741">
        <v>6</v>
      </c>
      <c r="AS16" s="741">
        <v>29.28</v>
      </c>
      <c r="AT16" s="741">
        <v>22.37</v>
      </c>
      <c r="AU16" s="742">
        <v>275.5</v>
      </c>
      <c r="AV16" s="744">
        <f t="shared" si="1"/>
        <v>333608</v>
      </c>
      <c r="AW16" s="745">
        <f t="shared" si="2"/>
        <v>446</v>
      </c>
      <c r="AX16" s="746">
        <f t="shared" si="3"/>
        <v>2167.6800000000003</v>
      </c>
      <c r="AY16" s="746">
        <f t="shared" si="3"/>
        <v>1663.1599999999999</v>
      </c>
      <c r="AZ16" s="746">
        <f t="shared" si="3"/>
        <v>1374.22</v>
      </c>
    </row>
    <row r="17" spans="1:52" s="343" customFormat="1" x14ac:dyDescent="0.2">
      <c r="A17" s="631" t="s">
        <v>10</v>
      </c>
      <c r="B17" s="631" t="s">
        <v>141</v>
      </c>
      <c r="C17" s="632">
        <v>1273.68</v>
      </c>
      <c r="D17" s="632">
        <v>973.3</v>
      </c>
      <c r="E17" s="631" t="s">
        <v>103</v>
      </c>
      <c r="F17" s="632">
        <v>551.03</v>
      </c>
      <c r="H17" s="632">
        <f t="shared" si="0"/>
        <v>2798.01</v>
      </c>
      <c r="I17" s="631" t="s">
        <v>470</v>
      </c>
      <c r="J17" s="631" t="s">
        <v>74</v>
      </c>
      <c r="K17" s="631" t="s">
        <v>471</v>
      </c>
      <c r="L17" s="631" t="s">
        <v>250</v>
      </c>
      <c r="M17" s="740"/>
      <c r="N17" s="741"/>
      <c r="O17" s="741"/>
      <c r="P17" s="741"/>
      <c r="Q17" s="742"/>
      <c r="R17" s="740">
        <v>208692</v>
      </c>
      <c r="S17" s="741">
        <f t="shared" si="4"/>
        <v>279</v>
      </c>
      <c r="T17" s="741">
        <v>1249.92</v>
      </c>
      <c r="U17" s="741">
        <v>1040.42</v>
      </c>
      <c r="V17" s="742">
        <v>549.39</v>
      </c>
      <c r="W17" s="740">
        <v>175032</v>
      </c>
      <c r="X17" s="741">
        <f t="shared" si="5"/>
        <v>234</v>
      </c>
      <c r="Y17" s="741">
        <v>1048.32</v>
      </c>
      <c r="Z17" s="741">
        <v>872.61</v>
      </c>
      <c r="AA17" s="742">
        <v>549.39</v>
      </c>
      <c r="AB17" s="740">
        <v>129404</v>
      </c>
      <c r="AC17" s="741">
        <f t="shared" si="6"/>
        <v>173</v>
      </c>
      <c r="AD17" s="741">
        <v>775.04</v>
      </c>
      <c r="AE17" s="741">
        <v>645.13</v>
      </c>
      <c r="AF17" s="742">
        <v>549.39</v>
      </c>
      <c r="AG17" s="743">
        <v>100232</v>
      </c>
      <c r="AH17" s="743">
        <f t="shared" si="8"/>
        <v>134</v>
      </c>
      <c r="AI17" s="743">
        <v>653.91999999999996</v>
      </c>
      <c r="AJ17" s="743">
        <v>499.7</v>
      </c>
      <c r="AK17" s="743">
        <v>549.39</v>
      </c>
      <c r="AL17" s="740">
        <v>155584</v>
      </c>
      <c r="AM17" s="741">
        <f t="shared" si="7"/>
        <v>208</v>
      </c>
      <c r="AN17" s="741">
        <v>1015.04</v>
      </c>
      <c r="AO17" s="741">
        <v>775.65</v>
      </c>
      <c r="AP17" s="742">
        <v>549.39</v>
      </c>
      <c r="AQ17" s="740">
        <v>195228</v>
      </c>
      <c r="AR17" s="741">
        <v>3149</v>
      </c>
      <c r="AS17" s="741">
        <v>1273.68</v>
      </c>
      <c r="AT17" s="741">
        <v>973.3</v>
      </c>
      <c r="AU17" s="742">
        <v>551.03</v>
      </c>
      <c r="AV17" s="744">
        <f t="shared" si="1"/>
        <v>808796</v>
      </c>
      <c r="AW17" s="745">
        <f t="shared" si="2"/>
        <v>159553</v>
      </c>
      <c r="AX17" s="746">
        <f>O17+T17+Y17+AD17+AI17+AN17+AS17</f>
        <v>6015.92</v>
      </c>
      <c r="AY17" s="746">
        <f t="shared" si="3"/>
        <v>4806.8100000000004</v>
      </c>
      <c r="AZ17" s="746">
        <f t="shared" si="3"/>
        <v>3297.9799999999996</v>
      </c>
    </row>
    <row r="18" spans="1:52" s="5" customFormat="1" x14ac:dyDescent="0.2">
      <c r="A18" s="747" t="s">
        <v>11</v>
      </c>
      <c r="B18" s="747" t="s">
        <v>141</v>
      </c>
      <c r="C18" s="748"/>
      <c r="D18" s="748"/>
      <c r="E18" s="747" t="s">
        <v>103</v>
      </c>
      <c r="F18" s="748"/>
      <c r="H18" s="748">
        <f t="shared" si="0"/>
        <v>0</v>
      </c>
      <c r="I18" s="747"/>
      <c r="J18" s="747" t="s">
        <v>75</v>
      </c>
      <c r="K18" s="747"/>
      <c r="L18" s="747" t="s">
        <v>156</v>
      </c>
      <c r="M18" s="749">
        <v>225896</v>
      </c>
      <c r="N18" s="750">
        <v>302</v>
      </c>
      <c r="O18" s="750">
        <v>1352.96</v>
      </c>
      <c r="P18" s="750">
        <v>1126.19</v>
      </c>
      <c r="Q18" s="751">
        <v>535.25</v>
      </c>
      <c r="R18" s="749">
        <v>312664</v>
      </c>
      <c r="S18" s="750">
        <f t="shared" si="4"/>
        <v>418</v>
      </c>
      <c r="T18" s="750">
        <v>1872.64</v>
      </c>
      <c r="U18" s="750">
        <v>1558.76</v>
      </c>
      <c r="V18" s="751">
        <v>549.39</v>
      </c>
      <c r="W18" s="749">
        <v>0</v>
      </c>
      <c r="X18" s="750">
        <f t="shared" si="5"/>
        <v>0</v>
      </c>
      <c r="Y18" s="750">
        <v>0</v>
      </c>
      <c r="Z18" s="750">
        <v>0</v>
      </c>
      <c r="AA18" s="751">
        <v>0</v>
      </c>
      <c r="AB18" s="749">
        <v>93500</v>
      </c>
      <c r="AC18" s="750">
        <f t="shared" si="6"/>
        <v>125</v>
      </c>
      <c r="AD18" s="750">
        <v>560</v>
      </c>
      <c r="AE18" s="750">
        <v>466.14</v>
      </c>
      <c r="AF18" s="751">
        <v>549.39</v>
      </c>
      <c r="AG18" s="752">
        <v>126412</v>
      </c>
      <c r="AH18" s="752">
        <f t="shared" si="8"/>
        <v>169</v>
      </c>
      <c r="AI18" s="752">
        <v>824.72</v>
      </c>
      <c r="AJ18" s="752">
        <v>630.22</v>
      </c>
      <c r="AK18" s="752">
        <v>549.39</v>
      </c>
      <c r="AL18" s="749">
        <v>133892</v>
      </c>
      <c r="AM18" s="750">
        <f t="shared" si="7"/>
        <v>179</v>
      </c>
      <c r="AN18" s="750">
        <v>873.52</v>
      </c>
      <c r="AO18" s="750">
        <v>667.51</v>
      </c>
      <c r="AP18" s="751">
        <v>549.39</v>
      </c>
      <c r="AQ18" s="749"/>
      <c r="AR18" s="750"/>
      <c r="AS18" s="750">
        <v>0</v>
      </c>
      <c r="AT18" s="750">
        <v>0</v>
      </c>
      <c r="AU18" s="751">
        <v>0</v>
      </c>
      <c r="AV18" s="753">
        <f t="shared" si="1"/>
        <v>758651</v>
      </c>
      <c r="AW18" s="754">
        <f t="shared" si="2"/>
        <v>134906</v>
      </c>
      <c r="AX18" s="755">
        <f t="shared" si="3"/>
        <v>5483.84</v>
      </c>
      <c r="AY18" s="755">
        <f t="shared" si="3"/>
        <v>4448.82</v>
      </c>
      <c r="AZ18" s="755">
        <f t="shared" si="3"/>
        <v>2732.8099999999995</v>
      </c>
    </row>
    <row r="19" spans="1:52" s="5" customFormat="1" x14ac:dyDescent="0.2">
      <c r="A19" s="747" t="s">
        <v>12</v>
      </c>
      <c r="B19" s="747" t="s">
        <v>141</v>
      </c>
      <c r="C19" s="748"/>
      <c r="D19" s="748"/>
      <c r="E19" s="747" t="s">
        <v>103</v>
      </c>
      <c r="F19" s="748"/>
      <c r="H19" s="748">
        <f t="shared" si="0"/>
        <v>0</v>
      </c>
      <c r="I19" s="747"/>
      <c r="J19" s="747" t="s">
        <v>75</v>
      </c>
      <c r="K19" s="747"/>
      <c r="L19" s="747" t="s">
        <v>155</v>
      </c>
      <c r="M19" s="749">
        <v>295460</v>
      </c>
      <c r="N19" s="750">
        <v>395</v>
      </c>
      <c r="O19" s="750">
        <v>1769.6</v>
      </c>
      <c r="P19" s="750">
        <v>1472.99</v>
      </c>
      <c r="Q19" s="751">
        <v>267.61</v>
      </c>
      <c r="R19" s="749">
        <v>239360</v>
      </c>
      <c r="S19" s="750">
        <f t="shared" si="4"/>
        <v>320</v>
      </c>
      <c r="T19" s="750">
        <v>1433.6</v>
      </c>
      <c r="U19" s="750">
        <v>1193.31</v>
      </c>
      <c r="V19" s="751">
        <v>274.68</v>
      </c>
      <c r="W19" s="749">
        <v>136884</v>
      </c>
      <c r="X19" s="750">
        <f t="shared" si="5"/>
        <v>183</v>
      </c>
      <c r="Y19" s="750">
        <v>819.84</v>
      </c>
      <c r="Z19" s="750">
        <v>682.43</v>
      </c>
      <c r="AA19" s="751">
        <v>274.68</v>
      </c>
      <c r="AB19" s="749">
        <v>62832</v>
      </c>
      <c r="AC19" s="750">
        <f t="shared" si="6"/>
        <v>84</v>
      </c>
      <c r="AD19" s="750">
        <v>376.32</v>
      </c>
      <c r="AE19" s="750">
        <v>313.24</v>
      </c>
      <c r="AF19" s="751">
        <v>274.68</v>
      </c>
      <c r="AG19" s="752">
        <v>18700</v>
      </c>
      <c r="AH19" s="752">
        <f t="shared" si="8"/>
        <v>25</v>
      </c>
      <c r="AI19" s="752">
        <v>122</v>
      </c>
      <c r="AJ19" s="752">
        <v>93.23</v>
      </c>
      <c r="AK19" s="752">
        <v>274.68</v>
      </c>
      <c r="AL19" s="749">
        <v>139876</v>
      </c>
      <c r="AM19" s="750">
        <f t="shared" si="7"/>
        <v>187</v>
      </c>
      <c r="AN19" s="750">
        <v>912.56</v>
      </c>
      <c r="AO19" s="750">
        <v>697.34</v>
      </c>
      <c r="AP19" s="751">
        <v>274.68</v>
      </c>
      <c r="AQ19" s="749"/>
      <c r="AR19" s="750"/>
      <c r="AS19" s="750">
        <v>0</v>
      </c>
      <c r="AT19" s="750">
        <v>0</v>
      </c>
      <c r="AU19" s="751">
        <v>0</v>
      </c>
      <c r="AV19" s="753">
        <f t="shared" si="1"/>
        <v>753423</v>
      </c>
      <c r="AW19" s="754">
        <f t="shared" si="2"/>
        <v>140883</v>
      </c>
      <c r="AX19" s="755">
        <f t="shared" si="3"/>
        <v>5433.92</v>
      </c>
      <c r="AY19" s="755">
        <f t="shared" si="3"/>
        <v>4452.54</v>
      </c>
      <c r="AZ19" s="755">
        <f t="shared" si="3"/>
        <v>1641.0100000000002</v>
      </c>
    </row>
    <row r="20" spans="1:52" s="343" customFormat="1" x14ac:dyDescent="0.2">
      <c r="A20" s="631" t="s">
        <v>13</v>
      </c>
      <c r="B20" s="631" t="s">
        <v>141</v>
      </c>
      <c r="C20" s="632">
        <v>1005.28</v>
      </c>
      <c r="D20" s="632">
        <v>768.19</v>
      </c>
      <c r="E20" s="631" t="s">
        <v>103</v>
      </c>
      <c r="F20" s="632">
        <v>275.5</v>
      </c>
      <c r="H20" s="632">
        <f t="shared" si="0"/>
        <v>2048.9700000000003</v>
      </c>
      <c r="I20" s="631" t="s">
        <v>470</v>
      </c>
      <c r="J20" s="631" t="s">
        <v>76</v>
      </c>
      <c r="K20" s="631" t="s">
        <v>472</v>
      </c>
      <c r="L20" s="631" t="s">
        <v>248</v>
      </c>
      <c r="M20" s="740"/>
      <c r="N20" s="741"/>
      <c r="O20" s="741"/>
      <c r="P20" s="741"/>
      <c r="Q20" s="742"/>
      <c r="R20" s="740">
        <v>279752</v>
      </c>
      <c r="S20" s="741">
        <f t="shared" si="4"/>
        <v>374</v>
      </c>
      <c r="T20" s="741">
        <v>1675.52</v>
      </c>
      <c r="U20" s="741">
        <v>1394.68</v>
      </c>
      <c r="V20" s="742">
        <v>274.68</v>
      </c>
      <c r="W20" s="740">
        <v>179521</v>
      </c>
      <c r="X20" s="741">
        <f t="shared" si="5"/>
        <v>240.00133689839572</v>
      </c>
      <c r="Y20" s="741">
        <v>1075.2</v>
      </c>
      <c r="Z20" s="741">
        <v>894.98</v>
      </c>
      <c r="AA20" s="742">
        <v>274.68</v>
      </c>
      <c r="AB20" s="740">
        <v>118184</v>
      </c>
      <c r="AC20" s="741">
        <f t="shared" si="6"/>
        <v>158</v>
      </c>
      <c r="AD20" s="741">
        <v>707.84</v>
      </c>
      <c r="AE20" s="741">
        <v>589.20000000000005</v>
      </c>
      <c r="AF20" s="742">
        <v>274.68</v>
      </c>
      <c r="AG20" s="743">
        <v>34408</v>
      </c>
      <c r="AH20" s="743">
        <f t="shared" si="8"/>
        <v>46</v>
      </c>
      <c r="AI20" s="743">
        <v>224.48</v>
      </c>
      <c r="AJ20" s="743">
        <v>171.54</v>
      </c>
      <c r="AK20" s="743">
        <v>274.68</v>
      </c>
      <c r="AL20" s="740">
        <v>175780</v>
      </c>
      <c r="AM20" s="741">
        <f t="shared" si="7"/>
        <v>235</v>
      </c>
      <c r="AN20" s="741">
        <v>1146.8</v>
      </c>
      <c r="AO20" s="741">
        <v>876.34</v>
      </c>
      <c r="AP20" s="742">
        <v>274.68</v>
      </c>
      <c r="AQ20" s="740">
        <v>154088</v>
      </c>
      <c r="AR20" s="741">
        <v>206</v>
      </c>
      <c r="AS20" s="741">
        <v>1005.28</v>
      </c>
      <c r="AT20" s="741">
        <v>768.19</v>
      </c>
      <c r="AU20" s="742">
        <v>275.5</v>
      </c>
      <c r="AV20" s="744">
        <f t="shared" si="1"/>
        <v>766188</v>
      </c>
      <c r="AW20" s="745">
        <f t="shared" si="2"/>
        <v>176804.00133689839</v>
      </c>
      <c r="AX20" s="746">
        <f t="shared" si="3"/>
        <v>5835.12</v>
      </c>
      <c r="AY20" s="746">
        <f t="shared" si="3"/>
        <v>4694.93</v>
      </c>
      <c r="AZ20" s="746">
        <f t="shared" si="3"/>
        <v>1648.9</v>
      </c>
    </row>
    <row r="21" spans="1:52" s="343" customFormat="1" x14ac:dyDescent="0.2">
      <c r="A21" s="631" t="s">
        <v>14</v>
      </c>
      <c r="B21" s="631" t="s">
        <v>141</v>
      </c>
      <c r="C21" s="632">
        <v>566.08000000000004</v>
      </c>
      <c r="D21" s="632">
        <v>432.58</v>
      </c>
      <c r="E21" s="631" t="s">
        <v>103</v>
      </c>
      <c r="F21" s="632">
        <v>412.32</v>
      </c>
      <c r="H21" s="632">
        <f t="shared" si="0"/>
        <v>1410.98</v>
      </c>
      <c r="I21" s="631" t="s">
        <v>470</v>
      </c>
      <c r="J21" s="631" t="s">
        <v>76</v>
      </c>
      <c r="K21" s="631" t="s">
        <v>351</v>
      </c>
      <c r="L21" s="631" t="s">
        <v>291</v>
      </c>
      <c r="M21" s="740"/>
      <c r="N21" s="741"/>
      <c r="O21" s="741"/>
      <c r="P21" s="741"/>
      <c r="Q21" s="742"/>
      <c r="R21" s="740">
        <v>187748</v>
      </c>
      <c r="S21" s="741">
        <f t="shared" si="4"/>
        <v>251</v>
      </c>
      <c r="T21" s="741">
        <v>1124.48</v>
      </c>
      <c r="U21" s="741">
        <v>936</v>
      </c>
      <c r="V21" s="742">
        <v>411.09</v>
      </c>
      <c r="W21" s="740">
        <v>220660</v>
      </c>
      <c r="X21" s="741">
        <f t="shared" si="5"/>
        <v>295</v>
      </c>
      <c r="Y21" s="741">
        <v>1321.6</v>
      </c>
      <c r="Z21" s="741">
        <v>1100.08</v>
      </c>
      <c r="AA21" s="742">
        <v>411.09</v>
      </c>
      <c r="AB21" s="740">
        <v>90508</v>
      </c>
      <c r="AC21" s="741">
        <f t="shared" si="6"/>
        <v>121</v>
      </c>
      <c r="AD21" s="741">
        <v>542.08000000000004</v>
      </c>
      <c r="AE21" s="741">
        <v>451.22</v>
      </c>
      <c r="AF21" s="742">
        <v>411.09</v>
      </c>
      <c r="AG21" s="743">
        <v>95744</v>
      </c>
      <c r="AH21" s="743">
        <f t="shared" si="8"/>
        <v>128</v>
      </c>
      <c r="AI21" s="743">
        <v>624.64</v>
      </c>
      <c r="AJ21" s="743">
        <v>477.32</v>
      </c>
      <c r="AK21" s="743">
        <v>411.09</v>
      </c>
      <c r="AL21" s="740">
        <v>141372</v>
      </c>
      <c r="AM21" s="741">
        <f t="shared" si="7"/>
        <v>189</v>
      </c>
      <c r="AN21" s="741">
        <v>922.32</v>
      </c>
      <c r="AO21" s="741">
        <v>704.8</v>
      </c>
      <c r="AP21" s="742">
        <v>411.09</v>
      </c>
      <c r="AQ21" s="740">
        <v>566.08000000000004</v>
      </c>
      <c r="AR21" s="741">
        <v>432.58</v>
      </c>
      <c r="AS21" s="741">
        <v>412.32</v>
      </c>
      <c r="AT21" s="741">
        <v>86768</v>
      </c>
      <c r="AU21" s="742">
        <v>116</v>
      </c>
      <c r="AV21" s="744">
        <f t="shared" si="1"/>
        <v>595415.07999999996</v>
      </c>
      <c r="AW21" s="745">
        <f t="shared" si="2"/>
        <v>142599.57999999999</v>
      </c>
      <c r="AX21" s="746">
        <f t="shared" si="3"/>
        <v>4947.4399999999996</v>
      </c>
      <c r="AY21" s="746">
        <f t="shared" si="3"/>
        <v>90437.42</v>
      </c>
      <c r="AZ21" s="746">
        <f t="shared" si="3"/>
        <v>2171.4499999999998</v>
      </c>
    </row>
    <row r="22" spans="1:52" s="851" customFormat="1" x14ac:dyDescent="0.2">
      <c r="A22" s="511" t="s">
        <v>15</v>
      </c>
      <c r="B22" s="511" t="s">
        <v>141</v>
      </c>
      <c r="C22" s="512">
        <v>302.56</v>
      </c>
      <c r="D22" s="512">
        <v>233.96</v>
      </c>
      <c r="E22" s="511" t="s">
        <v>103</v>
      </c>
      <c r="F22" s="512">
        <v>274.68</v>
      </c>
      <c r="H22" s="512">
        <f t="shared" si="0"/>
        <v>811.2</v>
      </c>
      <c r="I22" s="851" t="s">
        <v>458</v>
      </c>
      <c r="J22" s="511" t="s">
        <v>77</v>
      </c>
      <c r="K22" s="511" t="s">
        <v>420</v>
      </c>
      <c r="L22" s="511" t="s">
        <v>240</v>
      </c>
      <c r="M22" s="852"/>
      <c r="N22" s="853"/>
      <c r="O22" s="853"/>
      <c r="P22" s="853"/>
      <c r="Q22" s="854"/>
      <c r="R22" s="852">
        <v>14212</v>
      </c>
      <c r="S22" s="853">
        <f t="shared" si="4"/>
        <v>19</v>
      </c>
      <c r="T22" s="853">
        <v>85.12</v>
      </c>
      <c r="U22" s="853">
        <v>71.7</v>
      </c>
      <c r="V22" s="854">
        <v>272.92</v>
      </c>
      <c r="W22" s="852">
        <v>41140</v>
      </c>
      <c r="X22" s="853">
        <f t="shared" si="5"/>
        <v>55</v>
      </c>
      <c r="Y22" s="853">
        <v>246.4</v>
      </c>
      <c r="Z22" s="853">
        <v>207.55</v>
      </c>
      <c r="AA22" s="854">
        <v>274.68</v>
      </c>
      <c r="AB22" s="852">
        <v>41140</v>
      </c>
      <c r="AC22" s="853">
        <f t="shared" si="6"/>
        <v>55</v>
      </c>
      <c r="AD22" s="853">
        <v>246.4</v>
      </c>
      <c r="AE22" s="853">
        <v>207.55</v>
      </c>
      <c r="AF22" s="854">
        <v>274.68</v>
      </c>
      <c r="AG22" s="855">
        <v>0</v>
      </c>
      <c r="AH22" s="855">
        <f t="shared" si="8"/>
        <v>0</v>
      </c>
      <c r="AI22" s="855">
        <v>0</v>
      </c>
      <c r="AJ22" s="855">
        <v>0</v>
      </c>
      <c r="AK22" s="855">
        <v>0</v>
      </c>
      <c r="AL22" s="852">
        <v>33660</v>
      </c>
      <c r="AM22" s="853">
        <f t="shared" si="7"/>
        <v>45</v>
      </c>
      <c r="AN22" s="853">
        <v>219.6</v>
      </c>
      <c r="AO22" s="853">
        <v>169.81</v>
      </c>
      <c r="AP22" s="854">
        <v>274.68</v>
      </c>
      <c r="AQ22" s="852">
        <v>46376</v>
      </c>
      <c r="AR22" s="853">
        <v>62</v>
      </c>
      <c r="AS22" s="853">
        <v>302.56</v>
      </c>
      <c r="AT22" s="853">
        <v>233.96</v>
      </c>
      <c r="AU22" s="854">
        <v>274.68</v>
      </c>
      <c r="AV22" s="856">
        <f t="shared" si="1"/>
        <v>142913</v>
      </c>
      <c r="AW22" s="857">
        <f t="shared" si="2"/>
        <v>33851</v>
      </c>
      <c r="AX22" s="858">
        <f t="shared" si="3"/>
        <v>1100.08</v>
      </c>
      <c r="AY22" s="858">
        <f t="shared" si="3"/>
        <v>890.57</v>
      </c>
      <c r="AZ22" s="858">
        <f t="shared" si="3"/>
        <v>1371.64</v>
      </c>
    </row>
    <row r="23" spans="1:52" s="851" customFormat="1" x14ac:dyDescent="0.2">
      <c r="A23" s="511" t="s">
        <v>16</v>
      </c>
      <c r="B23" s="511" t="s">
        <v>141</v>
      </c>
      <c r="C23" s="512">
        <v>136.04</v>
      </c>
      <c r="D23" s="512"/>
      <c r="E23" s="511" t="s">
        <v>103</v>
      </c>
      <c r="F23" s="512"/>
      <c r="H23" s="512">
        <f t="shared" si="0"/>
        <v>136.04</v>
      </c>
      <c r="I23" s="851" t="s">
        <v>458</v>
      </c>
      <c r="J23" s="511" t="s">
        <v>77</v>
      </c>
      <c r="K23" s="511" t="s">
        <v>423</v>
      </c>
      <c r="L23" s="511" t="s">
        <v>242</v>
      </c>
      <c r="M23" s="852"/>
      <c r="N23" s="853"/>
      <c r="O23" s="853"/>
      <c r="P23" s="853"/>
      <c r="Q23" s="854"/>
      <c r="R23" s="852">
        <v>0</v>
      </c>
      <c r="S23" s="853">
        <f t="shared" si="4"/>
        <v>0</v>
      </c>
      <c r="T23" s="853">
        <v>124.81</v>
      </c>
      <c r="U23" s="853">
        <v>0</v>
      </c>
      <c r="V23" s="854">
        <v>0</v>
      </c>
      <c r="W23" s="852">
        <v>0</v>
      </c>
      <c r="X23" s="853">
        <f t="shared" si="5"/>
        <v>0</v>
      </c>
      <c r="Y23" s="853">
        <v>124.81</v>
      </c>
      <c r="Z23" s="853">
        <v>0</v>
      </c>
      <c r="AA23" s="854">
        <v>0</v>
      </c>
      <c r="AB23" s="852">
        <v>0</v>
      </c>
      <c r="AC23" s="853">
        <f t="shared" si="6"/>
        <v>0</v>
      </c>
      <c r="AD23" s="853">
        <v>124.81</v>
      </c>
      <c r="AE23" s="853">
        <v>0</v>
      </c>
      <c r="AF23" s="854">
        <v>0</v>
      </c>
      <c r="AG23" s="855">
        <v>0</v>
      </c>
      <c r="AH23" s="855">
        <f t="shared" si="8"/>
        <v>0</v>
      </c>
      <c r="AI23" s="855">
        <v>124.81</v>
      </c>
      <c r="AJ23" s="855">
        <v>0</v>
      </c>
      <c r="AK23" s="855">
        <v>0</v>
      </c>
      <c r="AL23" s="852">
        <v>0</v>
      </c>
      <c r="AM23" s="853">
        <f t="shared" si="7"/>
        <v>0</v>
      </c>
      <c r="AN23" s="853">
        <v>136.04</v>
      </c>
      <c r="AO23" s="853"/>
      <c r="AP23" s="854"/>
      <c r="AQ23" s="852">
        <v>0</v>
      </c>
      <c r="AR23" s="853">
        <v>0</v>
      </c>
      <c r="AS23" s="853">
        <v>136.04</v>
      </c>
      <c r="AT23" s="853">
        <v>0</v>
      </c>
      <c r="AU23" s="854">
        <v>0</v>
      </c>
      <c r="AV23" s="856">
        <f t="shared" si="1"/>
        <v>0</v>
      </c>
      <c r="AW23" s="857">
        <f t="shared" si="2"/>
        <v>0</v>
      </c>
      <c r="AX23" s="858">
        <f t="shared" si="3"/>
        <v>771.31999999999994</v>
      </c>
      <c r="AY23" s="858">
        <f t="shared" si="3"/>
        <v>0</v>
      </c>
      <c r="AZ23" s="858">
        <f t="shared" si="3"/>
        <v>0</v>
      </c>
    </row>
    <row r="24" spans="1:52" s="851" customFormat="1" x14ac:dyDescent="0.2">
      <c r="A24" s="511" t="s">
        <v>17</v>
      </c>
      <c r="B24" s="511" t="s">
        <v>141</v>
      </c>
      <c r="C24" s="512">
        <v>136.04</v>
      </c>
      <c r="D24" s="512"/>
      <c r="E24" s="511" t="s">
        <v>103</v>
      </c>
      <c r="F24" s="512"/>
      <c r="H24" s="512">
        <f t="shared" si="0"/>
        <v>136.04</v>
      </c>
      <c r="I24" s="851" t="s">
        <v>458</v>
      </c>
      <c r="J24" s="511" t="s">
        <v>77</v>
      </c>
      <c r="K24" s="511" t="s">
        <v>422</v>
      </c>
      <c r="L24" s="511" t="s">
        <v>265</v>
      </c>
      <c r="M24" s="852"/>
      <c r="N24" s="853"/>
      <c r="O24" s="853"/>
      <c r="P24" s="853"/>
      <c r="Q24" s="854"/>
      <c r="R24" s="852">
        <v>0</v>
      </c>
      <c r="S24" s="853">
        <f t="shared" si="4"/>
        <v>0</v>
      </c>
      <c r="T24" s="853">
        <v>124.81</v>
      </c>
      <c r="U24" s="853">
        <v>0</v>
      </c>
      <c r="V24" s="854">
        <v>0</v>
      </c>
      <c r="W24" s="852">
        <v>0</v>
      </c>
      <c r="X24" s="853">
        <f t="shared" si="5"/>
        <v>0</v>
      </c>
      <c r="Y24" s="853">
        <v>124.81</v>
      </c>
      <c r="Z24" s="853"/>
      <c r="AA24" s="854"/>
      <c r="AB24" s="852">
        <v>0</v>
      </c>
      <c r="AC24" s="853">
        <f>AB24/748</f>
        <v>0</v>
      </c>
      <c r="AD24" s="853">
        <v>124.81</v>
      </c>
      <c r="AE24" s="853">
        <v>0</v>
      </c>
      <c r="AF24" s="854">
        <v>0</v>
      </c>
      <c r="AG24" s="855">
        <v>0</v>
      </c>
      <c r="AH24" s="855">
        <f t="shared" si="8"/>
        <v>0</v>
      </c>
      <c r="AI24" s="855">
        <v>124.81</v>
      </c>
      <c r="AJ24" s="855">
        <v>0</v>
      </c>
      <c r="AK24" s="855">
        <v>0</v>
      </c>
      <c r="AL24" s="852">
        <v>0</v>
      </c>
      <c r="AM24" s="853">
        <f t="shared" si="7"/>
        <v>0</v>
      </c>
      <c r="AN24" s="853">
        <v>136.04</v>
      </c>
      <c r="AO24" s="853">
        <v>0</v>
      </c>
      <c r="AP24" s="854">
        <v>0</v>
      </c>
      <c r="AQ24" s="852">
        <v>0</v>
      </c>
      <c r="AR24" s="853">
        <v>0</v>
      </c>
      <c r="AS24" s="853">
        <v>136.04</v>
      </c>
      <c r="AT24" s="853">
        <v>0</v>
      </c>
      <c r="AU24" s="854">
        <v>0</v>
      </c>
      <c r="AV24" s="856">
        <f t="shared" si="1"/>
        <v>0</v>
      </c>
      <c r="AW24" s="857">
        <f t="shared" si="2"/>
        <v>0</v>
      </c>
      <c r="AX24" s="858">
        <f t="shared" si="3"/>
        <v>771.31999999999994</v>
      </c>
      <c r="AY24" s="858">
        <f t="shared" si="3"/>
        <v>0</v>
      </c>
      <c r="AZ24" s="858">
        <f t="shared" si="3"/>
        <v>0</v>
      </c>
    </row>
    <row r="25" spans="1:52" s="851" customFormat="1" x14ac:dyDescent="0.2">
      <c r="A25" s="511" t="s">
        <v>18</v>
      </c>
      <c r="B25" s="511" t="s">
        <v>141</v>
      </c>
      <c r="C25" s="512">
        <v>34.159999999999997</v>
      </c>
      <c r="D25" s="512"/>
      <c r="E25" s="511" t="s">
        <v>103</v>
      </c>
      <c r="F25" s="512">
        <v>274.68</v>
      </c>
      <c r="H25" s="512">
        <f t="shared" si="0"/>
        <v>308.84000000000003</v>
      </c>
      <c r="I25" s="511" t="s">
        <v>459</v>
      </c>
      <c r="J25" s="511" t="s">
        <v>77</v>
      </c>
      <c r="K25" s="511"/>
      <c r="L25" s="511" t="s">
        <v>244</v>
      </c>
      <c r="M25" s="852"/>
      <c r="N25" s="853"/>
      <c r="O25" s="853"/>
      <c r="P25" s="853"/>
      <c r="Q25" s="854"/>
      <c r="R25" s="852">
        <v>79288</v>
      </c>
      <c r="S25" s="853">
        <f t="shared" si="4"/>
        <v>106</v>
      </c>
      <c r="T25" s="853">
        <v>474.88</v>
      </c>
      <c r="U25" s="853">
        <v>0</v>
      </c>
      <c r="V25" s="854">
        <v>272.92</v>
      </c>
      <c r="W25" s="852">
        <v>140624</v>
      </c>
      <c r="X25" s="853">
        <f t="shared" si="5"/>
        <v>188</v>
      </c>
      <c r="Y25" s="853">
        <v>842.24</v>
      </c>
      <c r="Z25" s="853"/>
      <c r="AA25" s="854">
        <v>274.68</v>
      </c>
      <c r="AB25" s="852">
        <v>76296</v>
      </c>
      <c r="AC25" s="853">
        <f t="shared" si="6"/>
        <v>102</v>
      </c>
      <c r="AD25" s="853">
        <v>456.96</v>
      </c>
      <c r="AE25" s="853">
        <v>274.68</v>
      </c>
      <c r="AF25" s="854">
        <v>0</v>
      </c>
      <c r="AG25" s="855">
        <v>8976</v>
      </c>
      <c r="AH25" s="855">
        <f t="shared" si="8"/>
        <v>12</v>
      </c>
      <c r="AI25" s="855">
        <v>53.76</v>
      </c>
      <c r="AJ25" s="855">
        <v>0</v>
      </c>
      <c r="AK25" s="855">
        <v>274.68</v>
      </c>
      <c r="AL25" s="852">
        <v>51612</v>
      </c>
      <c r="AM25" s="853">
        <f t="shared" si="7"/>
        <v>69</v>
      </c>
      <c r="AN25" s="853">
        <v>336.72</v>
      </c>
      <c r="AO25" s="853"/>
      <c r="AP25" s="854">
        <v>274.68</v>
      </c>
      <c r="AQ25" s="852">
        <v>5236</v>
      </c>
      <c r="AR25" s="853">
        <v>7</v>
      </c>
      <c r="AS25" s="853">
        <v>34.159999999999997</v>
      </c>
      <c r="AT25" s="853">
        <v>0</v>
      </c>
      <c r="AU25" s="854">
        <v>274.68</v>
      </c>
      <c r="AV25" s="856">
        <f t="shared" si="1"/>
        <v>310489</v>
      </c>
      <c r="AW25" s="857">
        <f t="shared" si="2"/>
        <v>52027</v>
      </c>
      <c r="AX25" s="858">
        <f t="shared" si="3"/>
        <v>2198.7199999999998</v>
      </c>
      <c r="AY25" s="858">
        <f t="shared" ref="AY25:AY50" si="9">P25+AO2472+Z25+AE25+AJ25+AO25+AT25</f>
        <v>274.68</v>
      </c>
      <c r="AZ25" s="858">
        <f t="shared" si="3"/>
        <v>1371.64</v>
      </c>
    </row>
    <row r="26" spans="1:52" s="851" customFormat="1" x14ac:dyDescent="0.2">
      <c r="A26" s="511" t="s">
        <v>19</v>
      </c>
      <c r="B26" s="511" t="s">
        <v>141</v>
      </c>
      <c r="C26" s="512">
        <v>209.84</v>
      </c>
      <c r="D26" s="512">
        <v>162.26</v>
      </c>
      <c r="E26" s="511" t="s">
        <v>103</v>
      </c>
      <c r="F26" s="512">
        <v>205.56</v>
      </c>
      <c r="H26" s="512">
        <f t="shared" si="0"/>
        <v>577.66000000000008</v>
      </c>
      <c r="I26" s="851" t="s">
        <v>458</v>
      </c>
      <c r="J26" s="511" t="s">
        <v>77</v>
      </c>
      <c r="K26" s="511" t="s">
        <v>421</v>
      </c>
      <c r="L26" s="511" t="s">
        <v>241</v>
      </c>
      <c r="M26" s="852"/>
      <c r="N26" s="853"/>
      <c r="O26" s="853"/>
      <c r="P26" s="853"/>
      <c r="Q26" s="854"/>
      <c r="R26" s="852">
        <v>17204</v>
      </c>
      <c r="S26" s="853">
        <f t="shared" si="4"/>
        <v>23</v>
      </c>
      <c r="T26" s="853">
        <v>103.04</v>
      </c>
      <c r="U26" s="853">
        <v>86.79</v>
      </c>
      <c r="V26" s="854">
        <v>204.23</v>
      </c>
      <c r="W26" s="852">
        <v>29920</v>
      </c>
      <c r="X26" s="853">
        <f t="shared" si="5"/>
        <v>40</v>
      </c>
      <c r="Y26" s="853">
        <v>179.2</v>
      </c>
      <c r="Z26" s="853">
        <v>150.94</v>
      </c>
      <c r="AA26" s="854">
        <v>205.56</v>
      </c>
      <c r="AB26" s="852">
        <v>26928</v>
      </c>
      <c r="AC26" s="853">
        <f t="shared" si="6"/>
        <v>36</v>
      </c>
      <c r="AD26" s="853">
        <v>161.28</v>
      </c>
      <c r="AE26" s="853">
        <v>135.85</v>
      </c>
      <c r="AF26" s="854">
        <v>205.56</v>
      </c>
      <c r="AG26" s="855">
        <v>21692</v>
      </c>
      <c r="AH26" s="855">
        <f t="shared" si="8"/>
        <v>29</v>
      </c>
      <c r="AI26" s="855">
        <v>129.91999999999999</v>
      </c>
      <c r="AJ26" s="855">
        <v>109.43</v>
      </c>
      <c r="AK26" s="855">
        <v>205.56</v>
      </c>
      <c r="AL26" s="852">
        <v>26180</v>
      </c>
      <c r="AM26" s="853">
        <f t="shared" si="7"/>
        <v>35</v>
      </c>
      <c r="AN26" s="853">
        <v>170.8</v>
      </c>
      <c r="AO26" s="853">
        <v>132.08000000000001</v>
      </c>
      <c r="AP26" s="854">
        <v>205.56</v>
      </c>
      <c r="AQ26" s="852">
        <v>32164</v>
      </c>
      <c r="AR26" s="853">
        <v>43</v>
      </c>
      <c r="AS26" s="853">
        <v>209.84</v>
      </c>
      <c r="AT26" s="853">
        <v>162.26</v>
      </c>
      <c r="AU26" s="854">
        <v>205.56</v>
      </c>
      <c r="AV26" s="856">
        <f t="shared" si="1"/>
        <v>127943</v>
      </c>
      <c r="AW26" s="857">
        <f t="shared" si="2"/>
        <v>26351</v>
      </c>
      <c r="AX26" s="858">
        <f t="shared" si="3"/>
        <v>954.08</v>
      </c>
      <c r="AY26" s="858">
        <f t="shared" si="9"/>
        <v>690.56</v>
      </c>
      <c r="AZ26" s="858">
        <f t="shared" si="3"/>
        <v>1232.0299999999997</v>
      </c>
    </row>
    <row r="27" spans="1:52" s="851" customFormat="1" x14ac:dyDescent="0.2">
      <c r="A27" s="511" t="s">
        <v>20</v>
      </c>
      <c r="B27" s="511" t="s">
        <v>141</v>
      </c>
      <c r="C27" s="512">
        <v>1849.52</v>
      </c>
      <c r="D27" s="512">
        <v>1413.33</v>
      </c>
      <c r="E27" s="511" t="s">
        <v>103</v>
      </c>
      <c r="F27" s="512">
        <v>274.68</v>
      </c>
      <c r="H27" s="512">
        <f t="shared" si="0"/>
        <v>3537.5299999999997</v>
      </c>
      <c r="I27" s="511" t="s">
        <v>462</v>
      </c>
      <c r="J27" s="511" t="s">
        <v>78</v>
      </c>
      <c r="K27" s="511" t="s">
        <v>427</v>
      </c>
      <c r="L27" s="511" t="s">
        <v>233</v>
      </c>
      <c r="M27" s="852"/>
      <c r="N27" s="853"/>
      <c r="O27" s="853"/>
      <c r="P27" s="853"/>
      <c r="Q27" s="854"/>
      <c r="R27" s="852">
        <v>571472</v>
      </c>
      <c r="S27" s="853">
        <f t="shared" si="4"/>
        <v>764</v>
      </c>
      <c r="T27" s="853">
        <v>3422.72</v>
      </c>
      <c r="U27" s="853">
        <v>2849.03</v>
      </c>
      <c r="V27" s="854">
        <v>272.92</v>
      </c>
      <c r="W27" s="852">
        <v>271524</v>
      </c>
      <c r="X27" s="853">
        <f t="shared" si="5"/>
        <v>363</v>
      </c>
      <c r="Y27" s="853">
        <v>1626.24</v>
      </c>
      <c r="Z27" s="853">
        <v>1353.66</v>
      </c>
      <c r="AA27" s="854">
        <v>274.68</v>
      </c>
      <c r="AB27" s="852">
        <v>154088</v>
      </c>
      <c r="AC27" s="853">
        <f t="shared" si="6"/>
        <v>206</v>
      </c>
      <c r="AD27" s="853">
        <v>922.88</v>
      </c>
      <c r="AE27" s="853">
        <v>768.19</v>
      </c>
      <c r="AF27" s="854">
        <v>274.68</v>
      </c>
      <c r="AG27" s="855">
        <v>58344</v>
      </c>
      <c r="AH27" s="855">
        <f t="shared" si="8"/>
        <v>78</v>
      </c>
      <c r="AI27" s="855">
        <v>349.44</v>
      </c>
      <c r="AJ27" s="855">
        <v>290.87</v>
      </c>
      <c r="AK27" s="855">
        <v>274.68</v>
      </c>
      <c r="AL27" s="852">
        <v>114444</v>
      </c>
      <c r="AM27" s="853">
        <f t="shared" si="7"/>
        <v>153</v>
      </c>
      <c r="AN27" s="853">
        <v>746.64</v>
      </c>
      <c r="AO27" s="853">
        <v>570.54999999999995</v>
      </c>
      <c r="AP27" s="854">
        <v>274.68</v>
      </c>
      <c r="AQ27" s="852">
        <v>283492</v>
      </c>
      <c r="AR27" s="853">
        <v>379</v>
      </c>
      <c r="AS27" s="853">
        <v>1849.52</v>
      </c>
      <c r="AT27" s="853">
        <v>1413.33</v>
      </c>
      <c r="AU27" s="854">
        <v>274.68</v>
      </c>
      <c r="AV27" s="856">
        <f t="shared" si="1"/>
        <v>1339073</v>
      </c>
      <c r="AW27" s="857">
        <f t="shared" si="2"/>
        <v>116234</v>
      </c>
      <c r="AX27" s="858">
        <f t="shared" si="3"/>
        <v>8917.44</v>
      </c>
      <c r="AY27" s="858">
        <f t="shared" si="9"/>
        <v>4396.6000000000004</v>
      </c>
      <c r="AZ27" s="858">
        <f t="shared" si="3"/>
        <v>1646.3200000000002</v>
      </c>
    </row>
    <row r="28" spans="1:52" s="851" customFormat="1" x14ac:dyDescent="0.2">
      <c r="A28" s="511" t="s">
        <v>21</v>
      </c>
      <c r="B28" s="511" t="s">
        <v>141</v>
      </c>
      <c r="C28" s="512">
        <v>956.48</v>
      </c>
      <c r="D28" s="512">
        <v>730.9</v>
      </c>
      <c r="E28" s="511" t="s">
        <v>103</v>
      </c>
      <c r="F28" s="512">
        <v>549.39</v>
      </c>
      <c r="H28" s="512">
        <f t="shared" si="0"/>
        <v>2236.77</v>
      </c>
      <c r="I28" s="511" t="s">
        <v>463</v>
      </c>
      <c r="J28" s="511" t="s">
        <v>78</v>
      </c>
      <c r="K28" s="511" t="s">
        <v>428</v>
      </c>
      <c r="L28" s="511" t="s">
        <v>278</v>
      </c>
      <c r="M28" s="852"/>
      <c r="N28" s="853"/>
      <c r="O28" s="853"/>
      <c r="P28" s="853"/>
      <c r="Q28" s="854"/>
      <c r="R28" s="852">
        <v>219912</v>
      </c>
      <c r="S28" s="853">
        <f t="shared" si="4"/>
        <v>294</v>
      </c>
      <c r="T28" s="853">
        <v>1317.12</v>
      </c>
      <c r="U28" s="853">
        <v>1096.3599999999999</v>
      </c>
      <c r="V28" s="854">
        <v>545.86</v>
      </c>
      <c r="W28" s="852">
        <v>133892</v>
      </c>
      <c r="X28" s="853">
        <f t="shared" si="5"/>
        <v>179</v>
      </c>
      <c r="Y28" s="853">
        <v>801.92</v>
      </c>
      <c r="Z28" s="853">
        <v>667.51</v>
      </c>
      <c r="AA28" s="854">
        <v>549.39</v>
      </c>
      <c r="AB28" s="852">
        <v>160820</v>
      </c>
      <c r="AC28" s="853">
        <f t="shared" si="6"/>
        <v>215</v>
      </c>
      <c r="AD28" s="853">
        <v>963.2</v>
      </c>
      <c r="AE28" s="853">
        <v>801.76</v>
      </c>
      <c r="AF28" s="854">
        <v>549.39</v>
      </c>
      <c r="AG28" s="855">
        <v>144364</v>
      </c>
      <c r="AH28" s="855">
        <f t="shared" si="8"/>
        <v>193</v>
      </c>
      <c r="AI28" s="855">
        <v>864.64</v>
      </c>
      <c r="AJ28" s="855">
        <v>719.72</v>
      </c>
      <c r="AK28" s="855">
        <v>549.39</v>
      </c>
      <c r="AL28" s="852">
        <v>150348</v>
      </c>
      <c r="AM28" s="853">
        <f t="shared" si="7"/>
        <v>201</v>
      </c>
      <c r="AN28" s="853">
        <v>980.88</v>
      </c>
      <c r="AO28" s="853">
        <v>749.55</v>
      </c>
      <c r="AP28" s="854">
        <v>549.39</v>
      </c>
      <c r="AQ28" s="852">
        <v>146608</v>
      </c>
      <c r="AR28" s="853">
        <v>196</v>
      </c>
      <c r="AS28" s="853">
        <v>956.48</v>
      </c>
      <c r="AT28" s="853">
        <v>730.9</v>
      </c>
      <c r="AU28" s="854">
        <v>549.39</v>
      </c>
      <c r="AV28" s="856">
        <f t="shared" si="1"/>
        <v>805797</v>
      </c>
      <c r="AW28" s="857">
        <f t="shared" si="2"/>
        <v>151425</v>
      </c>
      <c r="AX28" s="858">
        <f t="shared" si="3"/>
        <v>5884.24</v>
      </c>
      <c r="AY28" s="858">
        <f t="shared" si="9"/>
        <v>3669.44</v>
      </c>
      <c r="AZ28" s="858">
        <f t="shared" si="3"/>
        <v>3292.8099999999995</v>
      </c>
    </row>
    <row r="29" spans="1:52" s="5" customFormat="1" x14ac:dyDescent="0.2">
      <c r="A29" s="747" t="s">
        <v>22</v>
      </c>
      <c r="B29" s="747" t="s">
        <v>141</v>
      </c>
      <c r="C29" s="748"/>
      <c r="D29" s="748"/>
      <c r="E29" s="747" t="s">
        <v>103</v>
      </c>
      <c r="F29" s="748"/>
      <c r="H29" s="748">
        <f t="shared" si="0"/>
        <v>0</v>
      </c>
      <c r="I29" s="747"/>
      <c r="J29" s="747" t="s">
        <v>79</v>
      </c>
      <c r="K29" s="747"/>
      <c r="L29" s="747" t="s">
        <v>206</v>
      </c>
      <c r="M29" s="749"/>
      <c r="N29" s="750"/>
      <c r="O29" s="750"/>
      <c r="P29" s="750"/>
      <c r="Q29" s="751"/>
      <c r="R29" s="749">
        <v>356048</v>
      </c>
      <c r="S29" s="750">
        <f t="shared" si="4"/>
        <v>476</v>
      </c>
      <c r="T29" s="750">
        <v>2132.48</v>
      </c>
      <c r="U29" s="750">
        <v>1775.05</v>
      </c>
      <c r="V29" s="751">
        <v>271.95</v>
      </c>
      <c r="W29" s="749">
        <v>160072</v>
      </c>
      <c r="X29" s="750">
        <f t="shared" si="5"/>
        <v>214</v>
      </c>
      <c r="Y29" s="750">
        <v>958.72</v>
      </c>
      <c r="Z29" s="750">
        <v>798.03</v>
      </c>
      <c r="AA29" s="751">
        <v>274.68</v>
      </c>
      <c r="AB29" s="749">
        <v>53856</v>
      </c>
      <c r="AC29" s="750">
        <f t="shared" si="6"/>
        <v>72</v>
      </c>
      <c r="AD29" s="750">
        <v>322.56</v>
      </c>
      <c r="AE29" s="750">
        <v>268.5</v>
      </c>
      <c r="AF29" s="751">
        <v>274.68</v>
      </c>
      <c r="AG29" s="752">
        <v>28424</v>
      </c>
      <c r="AH29" s="752">
        <f t="shared" si="8"/>
        <v>38</v>
      </c>
      <c r="AI29" s="752">
        <v>170.24</v>
      </c>
      <c r="AJ29" s="752">
        <v>141.71</v>
      </c>
      <c r="AK29" s="752">
        <v>274.68</v>
      </c>
      <c r="AL29" s="749">
        <v>29172</v>
      </c>
      <c r="AM29" s="750">
        <f t="shared" si="7"/>
        <v>39</v>
      </c>
      <c r="AN29" s="750">
        <v>190.32</v>
      </c>
      <c r="AO29" s="750">
        <v>145.43</v>
      </c>
      <c r="AP29" s="751">
        <v>274.68</v>
      </c>
      <c r="AQ29" s="749"/>
      <c r="AR29" s="750"/>
      <c r="AS29" s="750">
        <v>0</v>
      </c>
      <c r="AT29" s="750">
        <v>0</v>
      </c>
      <c r="AU29" s="751">
        <v>0</v>
      </c>
      <c r="AV29" s="753">
        <f t="shared" si="1"/>
        <v>598439</v>
      </c>
      <c r="AW29" s="754">
        <f t="shared" si="2"/>
        <v>29972</v>
      </c>
      <c r="AX29" s="755">
        <f t="shared" si="3"/>
        <v>3774.32</v>
      </c>
      <c r="AY29" s="755">
        <f t="shared" si="9"/>
        <v>1353.67</v>
      </c>
      <c r="AZ29" s="755">
        <f t="shared" si="3"/>
        <v>1370.67</v>
      </c>
    </row>
    <row r="30" spans="1:52" s="5" customFormat="1" x14ac:dyDescent="0.2">
      <c r="A30" s="747" t="s">
        <v>23</v>
      </c>
      <c r="B30" s="747" t="s">
        <v>141</v>
      </c>
      <c r="C30" s="748"/>
      <c r="D30" s="748"/>
      <c r="E30" s="747" t="s">
        <v>103</v>
      </c>
      <c r="F30" s="748"/>
      <c r="H30" s="748">
        <f t="shared" si="0"/>
        <v>0</v>
      </c>
      <c r="I30" s="747"/>
      <c r="J30" s="747" t="s">
        <v>79</v>
      </c>
      <c r="K30" s="747"/>
      <c r="L30" s="747" t="s">
        <v>271</v>
      </c>
      <c r="M30" s="749"/>
      <c r="N30" s="750"/>
      <c r="O30" s="750"/>
      <c r="P30" s="750"/>
      <c r="Q30" s="751"/>
      <c r="R30" s="749">
        <v>144364</v>
      </c>
      <c r="S30" s="750">
        <f t="shared" si="4"/>
        <v>193</v>
      </c>
      <c r="T30" s="750">
        <v>864.64</v>
      </c>
      <c r="U30" s="750">
        <v>719.72</v>
      </c>
      <c r="V30" s="751">
        <v>271.95</v>
      </c>
      <c r="W30" s="749">
        <v>169048</v>
      </c>
      <c r="X30" s="750">
        <f t="shared" si="5"/>
        <v>226</v>
      </c>
      <c r="Y30" s="750">
        <v>1012.48</v>
      </c>
      <c r="Z30" s="750">
        <v>842.78</v>
      </c>
      <c r="AA30" s="751">
        <v>274.68</v>
      </c>
      <c r="AB30" s="749">
        <v>125664</v>
      </c>
      <c r="AC30" s="750">
        <f t="shared" si="6"/>
        <v>168</v>
      </c>
      <c r="AD30" s="750">
        <v>752.64</v>
      </c>
      <c r="AE30" s="750">
        <v>626.49</v>
      </c>
      <c r="AF30" s="751">
        <v>274.68</v>
      </c>
      <c r="AG30" s="752">
        <v>11968</v>
      </c>
      <c r="AH30" s="752">
        <f t="shared" si="8"/>
        <v>16</v>
      </c>
      <c r="AI30" s="752">
        <v>71.680000000000007</v>
      </c>
      <c r="AJ30" s="752">
        <v>59.67</v>
      </c>
      <c r="AK30" s="752">
        <v>274.68</v>
      </c>
      <c r="AL30" s="749">
        <v>41140</v>
      </c>
      <c r="AM30" s="750">
        <f t="shared" si="7"/>
        <v>55</v>
      </c>
      <c r="AN30" s="750">
        <v>268.39999999999998</v>
      </c>
      <c r="AO30" s="750">
        <v>205.1</v>
      </c>
      <c r="AP30" s="751">
        <v>274.68</v>
      </c>
      <c r="AQ30" s="749"/>
      <c r="AR30" s="750"/>
      <c r="AS30" s="750">
        <v>0</v>
      </c>
      <c r="AT30" s="750">
        <v>0</v>
      </c>
      <c r="AU30" s="751">
        <v>0</v>
      </c>
      <c r="AV30" s="753">
        <f t="shared" si="1"/>
        <v>451099</v>
      </c>
      <c r="AW30" s="754">
        <f t="shared" si="2"/>
        <v>41743</v>
      </c>
      <c r="AX30" s="755">
        <f t="shared" si="3"/>
        <v>2969.8399999999997</v>
      </c>
      <c r="AY30" s="755">
        <f t="shared" si="9"/>
        <v>1734.04</v>
      </c>
      <c r="AZ30" s="755">
        <f t="shared" si="3"/>
        <v>1370.67</v>
      </c>
    </row>
    <row r="31" spans="1:52" s="5" customFormat="1" x14ac:dyDescent="0.2">
      <c r="A31" s="747" t="s">
        <v>24</v>
      </c>
      <c r="B31" s="747" t="s">
        <v>141</v>
      </c>
      <c r="C31" s="748"/>
      <c r="D31" s="748"/>
      <c r="E31" s="747" t="s">
        <v>103</v>
      </c>
      <c r="F31" s="748"/>
      <c r="H31" s="748">
        <f t="shared" si="0"/>
        <v>0</v>
      </c>
      <c r="I31" s="747"/>
      <c r="J31" s="747" t="s">
        <v>79</v>
      </c>
      <c r="K31" s="747" t="s">
        <v>314</v>
      </c>
      <c r="L31" s="747" t="s">
        <v>277</v>
      </c>
      <c r="M31" s="749"/>
      <c r="N31" s="750"/>
      <c r="O31" s="750"/>
      <c r="P31" s="750"/>
      <c r="Q31" s="751"/>
      <c r="R31" s="749">
        <v>176528</v>
      </c>
      <c r="S31" s="750">
        <f>R31/748</f>
        <v>236</v>
      </c>
      <c r="T31" s="750">
        <v>1057.28</v>
      </c>
      <c r="U31" s="750">
        <v>880.07</v>
      </c>
      <c r="V31" s="751">
        <v>407</v>
      </c>
      <c r="W31" s="749">
        <v>234124</v>
      </c>
      <c r="X31" s="750">
        <f t="shared" si="5"/>
        <v>313</v>
      </c>
      <c r="Y31" s="750">
        <v>1402.24</v>
      </c>
      <c r="Z31" s="750">
        <v>1167.21</v>
      </c>
      <c r="AA31" s="751">
        <v>411.09</v>
      </c>
      <c r="AB31" s="749">
        <v>178772</v>
      </c>
      <c r="AC31" s="750">
        <f t="shared" si="6"/>
        <v>239</v>
      </c>
      <c r="AD31" s="750">
        <v>1070.72</v>
      </c>
      <c r="AE31" s="750">
        <v>891.25</v>
      </c>
      <c r="AF31" s="751">
        <v>411.09</v>
      </c>
      <c r="AG31" s="752">
        <v>86768</v>
      </c>
      <c r="AH31" s="752">
        <f t="shared" si="8"/>
        <v>116</v>
      </c>
      <c r="AI31" s="752">
        <v>519.67999999999995</v>
      </c>
      <c r="AJ31" s="752">
        <v>432.58</v>
      </c>
      <c r="AK31" s="752">
        <v>411.09</v>
      </c>
      <c r="AL31" s="749">
        <v>163064</v>
      </c>
      <c r="AM31" s="750">
        <f t="shared" si="7"/>
        <v>218</v>
      </c>
      <c r="AN31" s="750">
        <v>1063.8399999999999</v>
      </c>
      <c r="AO31" s="750">
        <v>812.94</v>
      </c>
      <c r="AP31" s="751">
        <v>411.09</v>
      </c>
      <c r="AQ31" s="749"/>
      <c r="AR31" s="750"/>
      <c r="AS31" s="750">
        <v>0</v>
      </c>
      <c r="AT31" s="750">
        <v>0</v>
      </c>
      <c r="AU31" s="751">
        <v>0</v>
      </c>
      <c r="AV31" s="753">
        <f t="shared" si="1"/>
        <v>676410</v>
      </c>
      <c r="AW31" s="754">
        <f t="shared" si="2"/>
        <v>163968</v>
      </c>
      <c r="AX31" s="755">
        <f t="shared" si="3"/>
        <v>5113.7599999999993</v>
      </c>
      <c r="AY31" s="755">
        <f t="shared" si="9"/>
        <v>3303.98</v>
      </c>
      <c r="AZ31" s="755">
        <f t="shared" si="3"/>
        <v>2051.3599999999997</v>
      </c>
    </row>
    <row r="32" spans="1:52" s="5" customFormat="1" x14ac:dyDescent="0.2">
      <c r="A32" s="747" t="s">
        <v>25</v>
      </c>
      <c r="B32" s="747" t="s">
        <v>141</v>
      </c>
      <c r="C32" s="748"/>
      <c r="D32" s="748"/>
      <c r="E32" s="747" t="s">
        <v>103</v>
      </c>
      <c r="F32" s="748"/>
      <c r="H32" s="748">
        <f t="shared" si="0"/>
        <v>0</v>
      </c>
      <c r="I32" s="747"/>
      <c r="J32" s="747" t="s">
        <v>80</v>
      </c>
      <c r="K32" s="747" t="s">
        <v>314</v>
      </c>
      <c r="L32" s="747" t="s">
        <v>207</v>
      </c>
      <c r="M32" s="749"/>
      <c r="N32" s="750"/>
      <c r="O32" s="750"/>
      <c r="P32" s="750"/>
      <c r="Q32" s="751"/>
      <c r="R32" s="749">
        <v>0</v>
      </c>
      <c r="S32" s="750">
        <f t="shared" si="4"/>
        <v>0</v>
      </c>
      <c r="T32" s="750">
        <v>199.49</v>
      </c>
      <c r="U32" s="750">
        <v>0</v>
      </c>
      <c r="V32" s="751">
        <v>0</v>
      </c>
      <c r="W32" s="749">
        <v>0</v>
      </c>
      <c r="X32" s="750">
        <f t="shared" si="5"/>
        <v>0</v>
      </c>
      <c r="Y32" s="750">
        <v>398.98</v>
      </c>
      <c r="Z32" s="750"/>
      <c r="AA32" s="751"/>
      <c r="AB32" s="749">
        <v>0</v>
      </c>
      <c r="AC32" s="750">
        <f t="shared" si="6"/>
        <v>0</v>
      </c>
      <c r="AD32" s="750">
        <v>199.49</v>
      </c>
      <c r="AE32" s="750"/>
      <c r="AF32" s="751"/>
      <c r="AG32" s="752">
        <v>0</v>
      </c>
      <c r="AH32" s="752">
        <f t="shared" si="8"/>
        <v>0</v>
      </c>
      <c r="AI32" s="752">
        <v>199.49</v>
      </c>
      <c r="AJ32" s="752">
        <v>0</v>
      </c>
      <c r="AK32" s="752">
        <v>0</v>
      </c>
      <c r="AL32" s="749">
        <v>0</v>
      </c>
      <c r="AM32" s="750">
        <f t="shared" si="7"/>
        <v>0</v>
      </c>
      <c r="AN32" s="750">
        <v>217.44</v>
      </c>
      <c r="AO32" s="750"/>
      <c r="AP32" s="751"/>
      <c r="AQ32" s="749"/>
      <c r="AR32" s="750"/>
      <c r="AS32" s="750">
        <v>0</v>
      </c>
      <c r="AT32" s="750">
        <v>0</v>
      </c>
      <c r="AU32" s="751">
        <v>0</v>
      </c>
      <c r="AV32" s="753">
        <f t="shared" si="1"/>
        <v>0</v>
      </c>
      <c r="AW32" s="754">
        <f t="shared" si="2"/>
        <v>0</v>
      </c>
      <c r="AX32" s="755">
        <f t="shared" si="3"/>
        <v>1214.8900000000001</v>
      </c>
      <c r="AY32" s="755">
        <f t="shared" si="9"/>
        <v>0</v>
      </c>
      <c r="AZ32" s="755">
        <f t="shared" si="3"/>
        <v>0</v>
      </c>
    </row>
    <row r="33" spans="1:52" s="851" customFormat="1" x14ac:dyDescent="0.2">
      <c r="A33" s="511" t="s">
        <v>26</v>
      </c>
      <c r="B33" s="511" t="s">
        <v>141</v>
      </c>
      <c r="C33" s="512">
        <v>34.159999999999997</v>
      </c>
      <c r="D33" s="512">
        <v>26.1</v>
      </c>
      <c r="E33" s="511" t="s">
        <v>103</v>
      </c>
      <c r="F33" s="512">
        <v>140.16</v>
      </c>
      <c r="H33" s="512">
        <f t="shared" si="0"/>
        <v>200.42</v>
      </c>
      <c r="I33" s="511" t="s">
        <v>462</v>
      </c>
      <c r="J33" s="511" t="s">
        <v>81</v>
      </c>
      <c r="K33" s="511" t="s">
        <v>433</v>
      </c>
      <c r="L33" s="511" t="s">
        <v>234</v>
      </c>
      <c r="M33" s="852"/>
      <c r="N33" s="853"/>
      <c r="O33" s="853"/>
      <c r="P33" s="853"/>
      <c r="Q33" s="854"/>
      <c r="R33" s="852">
        <v>9724</v>
      </c>
      <c r="S33" s="853">
        <f t="shared" si="4"/>
        <v>13</v>
      </c>
      <c r="T33" s="853">
        <v>58.24</v>
      </c>
      <c r="U33" s="853">
        <v>48.48</v>
      </c>
      <c r="V33" s="854">
        <v>139.26</v>
      </c>
      <c r="W33" s="852">
        <v>5236</v>
      </c>
      <c r="X33" s="853">
        <f t="shared" si="5"/>
        <v>7</v>
      </c>
      <c r="Y33" s="853">
        <v>31.36</v>
      </c>
      <c r="Z33" s="853">
        <v>26.1</v>
      </c>
      <c r="AA33" s="854">
        <v>140.16</v>
      </c>
      <c r="AB33" s="852">
        <v>5984</v>
      </c>
      <c r="AC33" s="853">
        <f t="shared" si="6"/>
        <v>8</v>
      </c>
      <c r="AD33" s="853">
        <v>35.840000000000003</v>
      </c>
      <c r="AE33" s="853">
        <v>29.83</v>
      </c>
      <c r="AF33" s="854">
        <v>140.16</v>
      </c>
      <c r="AG33" s="855">
        <v>2992</v>
      </c>
      <c r="AH33" s="855">
        <f>AG33/748</f>
        <v>4</v>
      </c>
      <c r="AI33" s="855">
        <v>17.920000000000002</v>
      </c>
      <c r="AJ33" s="855">
        <v>14.92</v>
      </c>
      <c r="AK33" s="855">
        <v>140.16</v>
      </c>
      <c r="AL33" s="852">
        <v>21692</v>
      </c>
      <c r="AM33" s="853">
        <f t="shared" si="7"/>
        <v>29</v>
      </c>
      <c r="AN33" s="853">
        <v>141.52000000000001</v>
      </c>
      <c r="AO33" s="853">
        <v>108.14</v>
      </c>
      <c r="AP33" s="854">
        <v>140.16</v>
      </c>
      <c r="AQ33" s="852">
        <v>5236</v>
      </c>
      <c r="AR33" s="853">
        <v>7</v>
      </c>
      <c r="AS33" s="853">
        <v>34.159999999999997</v>
      </c>
      <c r="AT33" s="853">
        <v>26.1</v>
      </c>
      <c r="AU33" s="854">
        <v>140.16</v>
      </c>
      <c r="AV33" s="856">
        <f t="shared" si="1"/>
        <v>29201</v>
      </c>
      <c r="AW33" s="857">
        <f t="shared" si="2"/>
        <v>21731</v>
      </c>
      <c r="AX33" s="858">
        <f t="shared" si="3"/>
        <v>319.03999999999996</v>
      </c>
      <c r="AY33" s="858">
        <f t="shared" si="9"/>
        <v>205.09</v>
      </c>
      <c r="AZ33" s="858">
        <f t="shared" si="3"/>
        <v>840.05999999999983</v>
      </c>
    </row>
    <row r="34" spans="1:52" s="851" customFormat="1" x14ac:dyDescent="0.2">
      <c r="A34" s="511" t="s">
        <v>27</v>
      </c>
      <c r="B34" s="511" t="s">
        <v>141</v>
      </c>
      <c r="C34" s="512">
        <v>92.72</v>
      </c>
      <c r="D34" s="512">
        <v>70.849999999999994</v>
      </c>
      <c r="E34" s="511" t="s">
        <v>103</v>
      </c>
      <c r="F34" s="512">
        <v>274.68</v>
      </c>
      <c r="H34" s="512">
        <f t="shared" si="0"/>
        <v>438.25</v>
      </c>
      <c r="I34" s="511" t="s">
        <v>462</v>
      </c>
      <c r="J34" s="511" t="s">
        <v>81</v>
      </c>
      <c r="K34" s="511" t="s">
        <v>434</v>
      </c>
      <c r="L34" s="511" t="s">
        <v>235</v>
      </c>
      <c r="M34" s="852"/>
      <c r="N34" s="853"/>
      <c r="O34" s="853"/>
      <c r="P34" s="853"/>
      <c r="Q34" s="854"/>
      <c r="R34" s="852">
        <v>5984</v>
      </c>
      <c r="S34" s="853">
        <f t="shared" si="4"/>
        <v>8</v>
      </c>
      <c r="T34" s="853">
        <v>35.840000000000003</v>
      </c>
      <c r="U34" s="853">
        <v>29.83</v>
      </c>
      <c r="V34" s="854">
        <v>272.92</v>
      </c>
      <c r="W34" s="852">
        <v>11968</v>
      </c>
      <c r="X34" s="853">
        <f t="shared" si="5"/>
        <v>16</v>
      </c>
      <c r="Y34" s="853">
        <v>71.680000000000007</v>
      </c>
      <c r="Z34" s="853">
        <v>59.67</v>
      </c>
      <c r="AA34" s="854">
        <v>274.68</v>
      </c>
      <c r="AB34" s="852">
        <v>14212</v>
      </c>
      <c r="AC34" s="853">
        <f t="shared" si="6"/>
        <v>19</v>
      </c>
      <c r="AD34" s="853">
        <v>85.12</v>
      </c>
      <c r="AE34" s="853">
        <v>70.849999999999994</v>
      </c>
      <c r="AF34" s="854">
        <v>274.68</v>
      </c>
      <c r="AG34" s="855">
        <v>14212</v>
      </c>
      <c r="AH34" s="855">
        <f t="shared" si="8"/>
        <v>19</v>
      </c>
      <c r="AI34" s="855">
        <v>85.12</v>
      </c>
      <c r="AJ34" s="855">
        <v>70.849999999999994</v>
      </c>
      <c r="AK34" s="855">
        <v>274.68</v>
      </c>
      <c r="AL34" s="852">
        <v>14960</v>
      </c>
      <c r="AM34" s="853">
        <f>AL34/748</f>
        <v>20</v>
      </c>
      <c r="AN34" s="853">
        <v>97.6</v>
      </c>
      <c r="AO34" s="853">
        <v>74.58</v>
      </c>
      <c r="AP34" s="854">
        <v>274.68</v>
      </c>
      <c r="AQ34" s="852">
        <v>14212</v>
      </c>
      <c r="AR34" s="853">
        <v>19</v>
      </c>
      <c r="AS34" s="853">
        <v>92.72</v>
      </c>
      <c r="AT34" s="853">
        <v>70.849999999999994</v>
      </c>
      <c r="AU34" s="854">
        <v>274.68</v>
      </c>
      <c r="AV34" s="856">
        <f t="shared" si="1"/>
        <v>60608</v>
      </c>
      <c r="AW34" s="857">
        <f t="shared" si="2"/>
        <v>15041</v>
      </c>
      <c r="AX34" s="858">
        <f t="shared" si="3"/>
        <v>468.08000000000004</v>
      </c>
      <c r="AY34" s="858">
        <f t="shared" si="9"/>
        <v>346.79999999999995</v>
      </c>
      <c r="AZ34" s="858">
        <f t="shared" si="3"/>
        <v>1646.3200000000002</v>
      </c>
    </row>
    <row r="35" spans="1:52" s="851" customFormat="1" x14ac:dyDescent="0.2">
      <c r="A35" s="511" t="s">
        <v>28</v>
      </c>
      <c r="B35" s="511" t="s">
        <v>141</v>
      </c>
      <c r="C35" s="512">
        <v>727.12</v>
      </c>
      <c r="D35" s="512">
        <v>555.64</v>
      </c>
      <c r="E35" s="511" t="s">
        <v>103</v>
      </c>
      <c r="F35" s="512">
        <v>411.09</v>
      </c>
      <c r="H35" s="512">
        <f t="shared" si="0"/>
        <v>1693.85</v>
      </c>
      <c r="I35" s="511" t="s">
        <v>464</v>
      </c>
      <c r="J35" s="511" t="s">
        <v>81</v>
      </c>
      <c r="K35" s="511" t="s">
        <v>397</v>
      </c>
      <c r="L35" s="511" t="s">
        <v>236</v>
      </c>
      <c r="M35" s="852"/>
      <c r="N35" s="853"/>
      <c r="O35" s="853"/>
      <c r="P35" s="853"/>
      <c r="Q35" s="854"/>
      <c r="R35" s="852">
        <v>36652</v>
      </c>
      <c r="S35" s="853">
        <f t="shared" si="4"/>
        <v>49</v>
      </c>
      <c r="T35" s="853">
        <v>219.52</v>
      </c>
      <c r="U35" s="853">
        <v>182.73</v>
      </c>
      <c r="V35" s="854">
        <v>408.2</v>
      </c>
      <c r="W35" s="852">
        <v>94996</v>
      </c>
      <c r="X35" s="853">
        <f t="shared" si="5"/>
        <v>127</v>
      </c>
      <c r="Y35" s="853">
        <v>568.96</v>
      </c>
      <c r="Z35" s="853">
        <v>473.6</v>
      </c>
      <c r="AA35" s="854">
        <v>411.09</v>
      </c>
      <c r="AB35" s="852">
        <v>124916</v>
      </c>
      <c r="AC35" s="853">
        <f t="shared" si="6"/>
        <v>167</v>
      </c>
      <c r="AD35" s="853">
        <v>748.16</v>
      </c>
      <c r="AE35" s="853">
        <v>622.76</v>
      </c>
      <c r="AF35" s="854">
        <v>411.09</v>
      </c>
      <c r="AG35" s="855">
        <v>80784</v>
      </c>
      <c r="AH35" s="855">
        <f t="shared" si="8"/>
        <v>108</v>
      </c>
      <c r="AI35" s="855">
        <v>483.84</v>
      </c>
      <c r="AJ35" s="855">
        <v>402.74</v>
      </c>
      <c r="AK35" s="855">
        <v>411.09</v>
      </c>
      <c r="AL35" s="852">
        <v>135388</v>
      </c>
      <c r="AM35" s="853">
        <f t="shared" si="7"/>
        <v>181</v>
      </c>
      <c r="AN35" s="853">
        <v>883.28</v>
      </c>
      <c r="AO35" s="853">
        <v>674.97</v>
      </c>
      <c r="AP35" s="854">
        <v>411.09</v>
      </c>
      <c r="AQ35" s="852">
        <v>111452</v>
      </c>
      <c r="AR35" s="853">
        <v>149</v>
      </c>
      <c r="AS35" s="853">
        <v>727.12</v>
      </c>
      <c r="AT35" s="853">
        <v>555.64</v>
      </c>
      <c r="AU35" s="854">
        <v>411.09</v>
      </c>
      <c r="AV35" s="856">
        <f t="shared" si="1"/>
        <v>448981</v>
      </c>
      <c r="AW35" s="857">
        <f t="shared" si="2"/>
        <v>135988</v>
      </c>
      <c r="AX35" s="858">
        <f t="shared" si="3"/>
        <v>3630.8799999999997</v>
      </c>
      <c r="AY35" s="858">
        <f t="shared" si="9"/>
        <v>2729.71</v>
      </c>
      <c r="AZ35" s="858">
        <f t="shared" si="3"/>
        <v>2463.65</v>
      </c>
    </row>
    <row r="36" spans="1:52" s="851" customFormat="1" x14ac:dyDescent="0.2">
      <c r="A36" s="511" t="s">
        <v>29</v>
      </c>
      <c r="B36" s="511" t="s">
        <v>141</v>
      </c>
      <c r="C36" s="512">
        <v>1102.8800000000001</v>
      </c>
      <c r="D36" s="512">
        <v>842.78</v>
      </c>
      <c r="E36" s="511" t="s">
        <v>103</v>
      </c>
      <c r="F36" s="512">
        <v>411.09</v>
      </c>
      <c r="H36" s="512">
        <f t="shared" si="0"/>
        <v>2356.75</v>
      </c>
      <c r="I36" s="511" t="s">
        <v>467</v>
      </c>
      <c r="J36" s="511" t="s">
        <v>81</v>
      </c>
      <c r="K36" s="511" t="s">
        <v>397</v>
      </c>
      <c r="L36" s="511" t="s">
        <v>279</v>
      </c>
      <c r="M36" s="852"/>
      <c r="N36" s="853"/>
      <c r="O36" s="853"/>
      <c r="P36" s="853"/>
      <c r="Q36" s="854"/>
      <c r="R36" s="852">
        <v>719576</v>
      </c>
      <c r="S36" s="853">
        <f t="shared" si="4"/>
        <v>962</v>
      </c>
      <c r="T36" s="853">
        <v>4309.76</v>
      </c>
      <c r="U36" s="853">
        <v>3587.39</v>
      </c>
      <c r="V36" s="854">
        <v>408.2</v>
      </c>
      <c r="W36" s="852">
        <v>365024</v>
      </c>
      <c r="X36" s="853">
        <f t="shared" si="5"/>
        <v>488</v>
      </c>
      <c r="Y36" s="853">
        <v>2186.2399999999998</v>
      </c>
      <c r="Z36" s="853">
        <v>1819.8</v>
      </c>
      <c r="AA36" s="854">
        <v>411.09</v>
      </c>
      <c r="AB36" s="852">
        <v>13464</v>
      </c>
      <c r="AC36" s="853">
        <f t="shared" si="6"/>
        <v>18</v>
      </c>
      <c r="AD36" s="853">
        <v>80.64</v>
      </c>
      <c r="AE36" s="853">
        <v>67.12</v>
      </c>
      <c r="AF36" s="854">
        <v>411.09</v>
      </c>
      <c r="AG36" s="855">
        <v>2244</v>
      </c>
      <c r="AH36" s="855">
        <f t="shared" si="8"/>
        <v>3</v>
      </c>
      <c r="AI36" s="855">
        <v>14.24</v>
      </c>
      <c r="AJ36" s="855">
        <v>11.19</v>
      </c>
      <c r="AK36" s="855">
        <v>411.19</v>
      </c>
      <c r="AL36" s="852">
        <v>18700</v>
      </c>
      <c r="AM36" s="853">
        <f t="shared" si="7"/>
        <v>25</v>
      </c>
      <c r="AN36" s="853">
        <v>122</v>
      </c>
      <c r="AO36" s="853">
        <v>93.23</v>
      </c>
      <c r="AP36" s="854">
        <v>411.09</v>
      </c>
      <c r="AQ36" s="852">
        <v>169048</v>
      </c>
      <c r="AR36" s="853">
        <v>226</v>
      </c>
      <c r="AS36" s="853">
        <v>1102.8800000000001</v>
      </c>
      <c r="AT36" s="853">
        <v>842.78</v>
      </c>
      <c r="AU36" s="854">
        <v>411.09</v>
      </c>
      <c r="AV36" s="856">
        <f t="shared" si="1"/>
        <v>1269381</v>
      </c>
      <c r="AW36" s="857">
        <f t="shared" si="2"/>
        <v>20397</v>
      </c>
      <c r="AX36" s="858">
        <f t="shared" si="3"/>
        <v>7815.76</v>
      </c>
      <c r="AY36" s="858">
        <f t="shared" si="9"/>
        <v>2834.12</v>
      </c>
      <c r="AZ36" s="858">
        <f>Q36+V36+AA36+AF36+AK36+AP36+AU36</f>
        <v>2463.75</v>
      </c>
    </row>
    <row r="37" spans="1:52" s="889" customFormat="1" x14ac:dyDescent="0.2">
      <c r="A37" s="697" t="s">
        <v>30</v>
      </c>
      <c r="B37" s="697" t="s">
        <v>141</v>
      </c>
      <c r="C37" s="702">
        <v>217.44</v>
      </c>
      <c r="D37" s="702"/>
      <c r="E37" s="697" t="s">
        <v>103</v>
      </c>
      <c r="F37" s="702"/>
      <c r="H37" s="702">
        <f t="shared" si="0"/>
        <v>217.44</v>
      </c>
      <c r="I37" s="697"/>
      <c r="J37" s="697" t="s">
        <v>82</v>
      </c>
      <c r="K37" s="697" t="s">
        <v>345</v>
      </c>
      <c r="L37" s="697" t="s">
        <v>251</v>
      </c>
      <c r="M37" s="703"/>
      <c r="N37" s="704"/>
      <c r="O37" s="704"/>
      <c r="P37" s="704"/>
      <c r="Q37" s="705"/>
      <c r="R37" s="703">
        <v>0</v>
      </c>
      <c r="S37" s="704">
        <f t="shared" si="4"/>
        <v>0</v>
      </c>
      <c r="T37" s="704">
        <v>199.49</v>
      </c>
      <c r="U37" s="704">
        <v>0</v>
      </c>
      <c r="V37" s="705">
        <v>0</v>
      </c>
      <c r="W37" s="703">
        <v>0</v>
      </c>
      <c r="X37" s="704">
        <f t="shared" si="5"/>
        <v>0</v>
      </c>
      <c r="Y37" s="704">
        <v>199.49</v>
      </c>
      <c r="Z37" s="704">
        <v>0</v>
      </c>
      <c r="AA37" s="705">
        <v>0</v>
      </c>
      <c r="AB37" s="703">
        <v>0</v>
      </c>
      <c r="AC37" s="704">
        <f>AB37/748</f>
        <v>0</v>
      </c>
      <c r="AD37" s="704"/>
      <c r="AE37" s="704"/>
      <c r="AF37" s="705"/>
      <c r="AG37" s="698">
        <v>0</v>
      </c>
      <c r="AH37" s="698">
        <f t="shared" si="8"/>
        <v>0</v>
      </c>
      <c r="AI37" s="698">
        <v>217.44</v>
      </c>
      <c r="AJ37" s="698"/>
      <c r="AK37" s="698"/>
      <c r="AL37" s="703">
        <v>0</v>
      </c>
      <c r="AM37" s="704">
        <f t="shared" si="7"/>
        <v>0</v>
      </c>
      <c r="AN37" s="704">
        <v>217.44</v>
      </c>
      <c r="AO37" s="704"/>
      <c r="AP37" s="705"/>
      <c r="AQ37" s="703">
        <v>0</v>
      </c>
      <c r="AR37" s="704">
        <v>0</v>
      </c>
      <c r="AS37" s="704">
        <v>217.44</v>
      </c>
      <c r="AT37" s="704">
        <v>0</v>
      </c>
      <c r="AU37" s="705">
        <v>0</v>
      </c>
      <c r="AV37" s="707">
        <f t="shared" si="1"/>
        <v>0</v>
      </c>
      <c r="AW37" s="699">
        <f t="shared" si="2"/>
        <v>0</v>
      </c>
      <c r="AX37" s="700">
        <f t="shared" si="3"/>
        <v>1051.3000000000002</v>
      </c>
      <c r="AY37" s="700">
        <f t="shared" si="9"/>
        <v>0</v>
      </c>
      <c r="AZ37" s="700">
        <f t="shared" si="3"/>
        <v>0</v>
      </c>
    </row>
    <row r="38" spans="1:52" s="889" customFormat="1" x14ac:dyDescent="0.2">
      <c r="A38" s="697" t="s">
        <v>31</v>
      </c>
      <c r="B38" s="697" t="s">
        <v>141</v>
      </c>
      <c r="C38" s="702">
        <v>307.44</v>
      </c>
      <c r="D38" s="702">
        <v>234.93</v>
      </c>
      <c r="E38" s="697" t="s">
        <v>103</v>
      </c>
      <c r="F38" s="702">
        <v>411.61</v>
      </c>
      <c r="H38" s="702">
        <f t="shared" si="0"/>
        <v>953.98</v>
      </c>
      <c r="I38" s="697" t="s">
        <v>474</v>
      </c>
      <c r="J38" s="697" t="s">
        <v>82</v>
      </c>
      <c r="K38" s="697" t="s">
        <v>345</v>
      </c>
      <c r="L38" s="697" t="s">
        <v>252</v>
      </c>
      <c r="M38" s="703"/>
      <c r="N38" s="704"/>
      <c r="O38" s="704"/>
      <c r="P38" s="704"/>
      <c r="Q38" s="705"/>
      <c r="R38" s="703">
        <v>39644</v>
      </c>
      <c r="S38" s="704">
        <f t="shared" si="4"/>
        <v>53</v>
      </c>
      <c r="T38" s="704">
        <v>237.44</v>
      </c>
      <c r="U38" s="704">
        <v>197.64</v>
      </c>
      <c r="V38" s="705">
        <v>411.09</v>
      </c>
      <c r="W38" s="703">
        <v>56848</v>
      </c>
      <c r="X38" s="704">
        <f t="shared" si="5"/>
        <v>76</v>
      </c>
      <c r="Y38" s="704">
        <v>340.48</v>
      </c>
      <c r="Z38" s="704">
        <v>283.41000000000003</v>
      </c>
      <c r="AA38" s="705">
        <v>411.09</v>
      </c>
      <c r="AB38" s="703"/>
      <c r="AC38" s="704">
        <f t="shared" si="6"/>
        <v>0</v>
      </c>
      <c r="AD38" s="704"/>
      <c r="AE38" s="704"/>
      <c r="AF38" s="705"/>
      <c r="AG38" s="698">
        <v>49368</v>
      </c>
      <c r="AH38" s="698">
        <f t="shared" si="8"/>
        <v>66</v>
      </c>
      <c r="AI38" s="698">
        <v>322.08</v>
      </c>
      <c r="AJ38" s="698">
        <v>246.12</v>
      </c>
      <c r="AK38" s="698"/>
      <c r="AL38" s="703"/>
      <c r="AM38" s="704">
        <f t="shared" si="7"/>
        <v>0</v>
      </c>
      <c r="AN38" s="704"/>
      <c r="AO38" s="704"/>
      <c r="AP38" s="705"/>
      <c r="AQ38" s="703">
        <v>47124</v>
      </c>
      <c r="AR38" s="704">
        <v>773</v>
      </c>
      <c r="AS38" s="704">
        <v>307.44</v>
      </c>
      <c r="AT38" s="704">
        <v>234.93</v>
      </c>
      <c r="AU38" s="705">
        <v>411.61</v>
      </c>
      <c r="AV38" s="707">
        <f t="shared" si="1"/>
        <v>192984</v>
      </c>
      <c r="AW38" s="699">
        <f t="shared" si="2"/>
        <v>968</v>
      </c>
      <c r="AX38" s="700">
        <f t="shared" si="3"/>
        <v>1207.44</v>
      </c>
      <c r="AY38" s="700">
        <f t="shared" si="9"/>
        <v>764.46</v>
      </c>
      <c r="AZ38" s="700">
        <f t="shared" si="3"/>
        <v>1233.79</v>
      </c>
    </row>
    <row r="39" spans="1:52" s="889" customFormat="1" x14ac:dyDescent="0.2">
      <c r="A39" s="697" t="s">
        <v>32</v>
      </c>
      <c r="B39" s="697" t="s">
        <v>141</v>
      </c>
      <c r="C39" s="702">
        <v>229.36</v>
      </c>
      <c r="D39" s="702">
        <v>175.27</v>
      </c>
      <c r="E39" s="697" t="s">
        <v>103</v>
      </c>
      <c r="F39" s="702">
        <v>275.38</v>
      </c>
      <c r="H39" s="702">
        <f t="shared" si="0"/>
        <v>680.01</v>
      </c>
      <c r="I39" s="697" t="s">
        <v>473</v>
      </c>
      <c r="J39" s="697" t="s">
        <v>82</v>
      </c>
      <c r="K39" s="697" t="s">
        <v>437</v>
      </c>
      <c r="L39" s="697" t="s">
        <v>253</v>
      </c>
      <c r="M39" s="703"/>
      <c r="N39" s="704"/>
      <c r="O39" s="704"/>
      <c r="P39" s="704"/>
      <c r="Q39" s="705"/>
      <c r="R39" s="703">
        <v>183260</v>
      </c>
      <c r="S39" s="704">
        <f t="shared" si="4"/>
        <v>245</v>
      </c>
      <c r="T39" s="704">
        <v>1097.5999999999999</v>
      </c>
      <c r="U39" s="704">
        <v>913.63</v>
      </c>
      <c r="V39" s="705">
        <v>274.68</v>
      </c>
      <c r="W39" s="703">
        <v>157080</v>
      </c>
      <c r="X39" s="704">
        <f t="shared" si="5"/>
        <v>210</v>
      </c>
      <c r="Y39" s="704">
        <v>940.8</v>
      </c>
      <c r="Z39" s="704">
        <v>783.11</v>
      </c>
      <c r="AA39" s="705">
        <v>274.68</v>
      </c>
      <c r="AB39" s="703"/>
      <c r="AC39" s="704">
        <f t="shared" si="6"/>
        <v>0</v>
      </c>
      <c r="AD39" s="704"/>
      <c r="AE39" s="704"/>
      <c r="AF39" s="705"/>
      <c r="AG39" s="698">
        <v>11220</v>
      </c>
      <c r="AH39" s="698">
        <f t="shared" si="8"/>
        <v>15</v>
      </c>
      <c r="AI39" s="698">
        <v>73.2</v>
      </c>
      <c r="AJ39" s="698">
        <v>55.94</v>
      </c>
      <c r="AK39" s="698">
        <v>274.68</v>
      </c>
      <c r="AL39" s="703">
        <v>53108</v>
      </c>
      <c r="AM39" s="704">
        <f t="shared" si="7"/>
        <v>71</v>
      </c>
      <c r="AN39" s="704">
        <v>346.48</v>
      </c>
      <c r="AO39" s="704">
        <v>264.77</v>
      </c>
      <c r="AP39" s="705">
        <v>274.68</v>
      </c>
      <c r="AQ39" s="703">
        <v>35156</v>
      </c>
      <c r="AR39" s="704">
        <v>606</v>
      </c>
      <c r="AS39" s="704">
        <v>229.36</v>
      </c>
      <c r="AT39" s="704">
        <v>175.27</v>
      </c>
      <c r="AU39" s="705">
        <v>275.38</v>
      </c>
      <c r="AV39" s="707">
        <f t="shared" si="1"/>
        <v>386787</v>
      </c>
      <c r="AW39" s="699">
        <f t="shared" si="2"/>
        <v>54184</v>
      </c>
      <c r="AX39" s="700">
        <f t="shared" si="3"/>
        <v>2687.44</v>
      </c>
      <c r="AY39" s="700">
        <f t="shared" si="9"/>
        <v>1279.0899999999999</v>
      </c>
      <c r="AZ39" s="700">
        <f t="shared" si="3"/>
        <v>1374.1</v>
      </c>
    </row>
    <row r="40" spans="1:52" s="889" customFormat="1" x14ac:dyDescent="0.2">
      <c r="A40" s="697" t="s">
        <v>33</v>
      </c>
      <c r="B40" s="697" t="s">
        <v>141</v>
      </c>
      <c r="C40" s="702">
        <v>610</v>
      </c>
      <c r="D40" s="702">
        <v>466.14</v>
      </c>
      <c r="E40" s="697" t="s">
        <v>103</v>
      </c>
      <c r="F40" s="702">
        <v>412.14</v>
      </c>
      <c r="H40" s="702">
        <f t="shared" si="0"/>
        <v>1488.2799999999997</v>
      </c>
      <c r="I40" s="697" t="s">
        <v>473</v>
      </c>
      <c r="J40" s="697" t="s">
        <v>82</v>
      </c>
      <c r="K40" s="697" t="s">
        <v>438</v>
      </c>
      <c r="L40" s="890" t="s">
        <v>439</v>
      </c>
      <c r="M40" s="703"/>
      <c r="N40" s="704"/>
      <c r="O40" s="704"/>
      <c r="P40" s="704"/>
      <c r="Q40" s="705"/>
      <c r="R40" s="703">
        <v>76296</v>
      </c>
      <c r="S40" s="704">
        <f>R40/748</f>
        <v>102</v>
      </c>
      <c r="T40" s="704">
        <v>456.96</v>
      </c>
      <c r="U40" s="704">
        <v>380.37</v>
      </c>
      <c r="V40" s="705">
        <v>411.09</v>
      </c>
      <c r="W40" s="703">
        <v>104720</v>
      </c>
      <c r="X40" s="704">
        <f t="shared" si="5"/>
        <v>140</v>
      </c>
      <c r="Y40" s="704">
        <v>627.20000000000005</v>
      </c>
      <c r="Z40" s="704">
        <v>522.07000000000005</v>
      </c>
      <c r="AA40" s="705">
        <v>411.09</v>
      </c>
      <c r="AB40" s="703"/>
      <c r="AC40" s="704">
        <f t="shared" si="6"/>
        <v>0</v>
      </c>
      <c r="AD40" s="704"/>
      <c r="AE40" s="704"/>
      <c r="AF40" s="705"/>
      <c r="AG40" s="698">
        <v>89012</v>
      </c>
      <c r="AH40" s="698">
        <f t="shared" si="8"/>
        <v>119</v>
      </c>
      <c r="AI40" s="698">
        <v>580.72</v>
      </c>
      <c r="AJ40" s="698">
        <v>443.76</v>
      </c>
      <c r="AK40" s="698">
        <v>411.09</v>
      </c>
      <c r="AL40" s="703">
        <v>105468</v>
      </c>
      <c r="AM40" s="704">
        <f t="shared" si="7"/>
        <v>141</v>
      </c>
      <c r="AN40" s="704">
        <v>688.08</v>
      </c>
      <c r="AO40" s="704">
        <v>525.79999999999995</v>
      </c>
      <c r="AP40" s="705">
        <v>411.09</v>
      </c>
      <c r="AQ40" s="703">
        <v>93500</v>
      </c>
      <c r="AR40" s="704">
        <v>1612</v>
      </c>
      <c r="AS40" s="704">
        <v>610</v>
      </c>
      <c r="AT40" s="704">
        <v>466.14</v>
      </c>
      <c r="AU40" s="705">
        <v>412.14</v>
      </c>
      <c r="AV40" s="707">
        <f t="shared" si="1"/>
        <v>363669</v>
      </c>
      <c r="AW40" s="699">
        <f t="shared" si="2"/>
        <v>107441</v>
      </c>
      <c r="AX40" s="700">
        <f t="shared" si="3"/>
        <v>2962.96</v>
      </c>
      <c r="AY40" s="700">
        <f t="shared" si="9"/>
        <v>1957.77</v>
      </c>
      <c r="AZ40" s="700">
        <f t="shared" si="3"/>
        <v>2056.5</v>
      </c>
    </row>
    <row r="41" spans="1:52" s="343" customFormat="1" x14ac:dyDescent="0.2">
      <c r="A41" s="631" t="s">
        <v>34</v>
      </c>
      <c r="B41" s="631" t="s">
        <v>141</v>
      </c>
      <c r="C41" s="632">
        <v>43.92</v>
      </c>
      <c r="D41" s="632">
        <v>33.56</v>
      </c>
      <c r="E41" s="631" t="s">
        <v>103</v>
      </c>
      <c r="F41" s="632">
        <v>275.38</v>
      </c>
      <c r="H41" s="632">
        <f t="shared" si="0"/>
        <v>352.86</v>
      </c>
      <c r="I41" s="631" t="s">
        <v>473</v>
      </c>
      <c r="J41" s="631" t="s">
        <v>82</v>
      </c>
      <c r="K41" s="631" t="s">
        <v>344</v>
      </c>
      <c r="L41" s="631" t="s">
        <v>246</v>
      </c>
      <c r="M41" s="740"/>
      <c r="N41" s="741"/>
      <c r="O41" s="741"/>
      <c r="P41" s="741"/>
      <c r="Q41" s="742"/>
      <c r="R41" s="740">
        <v>5236</v>
      </c>
      <c r="S41" s="741">
        <f t="shared" si="4"/>
        <v>7</v>
      </c>
      <c r="T41" s="741">
        <v>31.36</v>
      </c>
      <c r="U41" s="741">
        <v>26.1</v>
      </c>
      <c r="V41" s="742">
        <v>274.68</v>
      </c>
      <c r="W41" s="740">
        <v>8976</v>
      </c>
      <c r="X41" s="741">
        <f t="shared" si="5"/>
        <v>12</v>
      </c>
      <c r="Y41" s="741">
        <v>53.76</v>
      </c>
      <c r="Z41" s="741">
        <v>44.75</v>
      </c>
      <c r="AA41" s="742">
        <v>274.68</v>
      </c>
      <c r="AB41" s="740"/>
      <c r="AC41" s="741">
        <f t="shared" si="6"/>
        <v>0</v>
      </c>
      <c r="AD41" s="741">
        <v>26.88</v>
      </c>
      <c r="AE41" s="741">
        <v>22.37</v>
      </c>
      <c r="AF41" s="742">
        <v>274.68</v>
      </c>
      <c r="AG41" s="743"/>
      <c r="AH41" s="743">
        <f t="shared" si="8"/>
        <v>0</v>
      </c>
      <c r="AI41" s="743"/>
      <c r="AJ41" s="743"/>
      <c r="AK41" s="743"/>
      <c r="AL41" s="740">
        <v>8228</v>
      </c>
      <c r="AM41" s="741">
        <f t="shared" si="7"/>
        <v>11</v>
      </c>
      <c r="AN41" s="741">
        <v>53.68</v>
      </c>
      <c r="AO41" s="741">
        <v>41.02</v>
      </c>
      <c r="AP41" s="742">
        <v>274.68</v>
      </c>
      <c r="AQ41" s="740">
        <v>6732</v>
      </c>
      <c r="AR41" s="741">
        <v>9</v>
      </c>
      <c r="AS41" s="741">
        <v>43.92</v>
      </c>
      <c r="AT41" s="741">
        <v>33.56</v>
      </c>
      <c r="AU41" s="742">
        <v>275.38</v>
      </c>
      <c r="AV41" s="744">
        <f t="shared" si="1"/>
        <v>20955</v>
      </c>
      <c r="AW41" s="745">
        <f t="shared" si="2"/>
        <v>8256</v>
      </c>
      <c r="AX41" s="746">
        <f t="shared" si="3"/>
        <v>209.60000000000002</v>
      </c>
      <c r="AY41" s="746">
        <f t="shared" si="9"/>
        <v>141.70000000000002</v>
      </c>
      <c r="AZ41" s="746">
        <f t="shared" si="3"/>
        <v>1374.1</v>
      </c>
    </row>
    <row r="42" spans="1:52" s="889" customFormat="1" ht="12.6" customHeight="1" x14ac:dyDescent="0.2">
      <c r="A42" s="697" t="s">
        <v>35</v>
      </c>
      <c r="B42" s="697" t="s">
        <v>141</v>
      </c>
      <c r="C42" s="702">
        <v>414.8</v>
      </c>
      <c r="D42" s="702">
        <v>316.97000000000003</v>
      </c>
      <c r="E42" s="697" t="s">
        <v>103</v>
      </c>
      <c r="F42" s="702">
        <v>275.38</v>
      </c>
      <c r="H42" s="702">
        <f t="shared" si="0"/>
        <v>1007.15</v>
      </c>
      <c r="I42" s="697" t="s">
        <v>475</v>
      </c>
      <c r="J42" s="697" t="s">
        <v>82</v>
      </c>
      <c r="K42" s="697" t="s">
        <v>440</v>
      </c>
      <c r="L42" s="697" t="s">
        <v>254</v>
      </c>
      <c r="M42" s="703"/>
      <c r="N42" s="704"/>
      <c r="O42" s="704"/>
      <c r="P42" s="704"/>
      <c r="Q42" s="705"/>
      <c r="R42" s="703">
        <v>88264</v>
      </c>
      <c r="S42" s="704">
        <f t="shared" si="4"/>
        <v>118</v>
      </c>
      <c r="T42" s="704">
        <v>528.64</v>
      </c>
      <c r="U42" s="704">
        <v>440.03</v>
      </c>
      <c r="V42" s="705">
        <v>274.68</v>
      </c>
      <c r="W42" s="703">
        <v>53856</v>
      </c>
      <c r="X42" s="704">
        <f t="shared" si="5"/>
        <v>72</v>
      </c>
      <c r="Y42" s="704">
        <v>322.56</v>
      </c>
      <c r="Z42" s="704">
        <v>268.5</v>
      </c>
      <c r="AA42" s="705">
        <v>274.68</v>
      </c>
      <c r="AB42" s="703"/>
      <c r="AC42" s="704">
        <f t="shared" si="6"/>
        <v>0</v>
      </c>
      <c r="AD42" s="704"/>
      <c r="AE42" s="704"/>
      <c r="AF42" s="705"/>
      <c r="AG42" s="698">
        <v>29172</v>
      </c>
      <c r="AH42" s="698">
        <f t="shared" si="8"/>
        <v>39</v>
      </c>
      <c r="AI42" s="698">
        <v>190.32</v>
      </c>
      <c r="AJ42" s="698">
        <v>145.43</v>
      </c>
      <c r="AK42" s="698">
        <v>274.68</v>
      </c>
      <c r="AL42" s="703">
        <v>41140</v>
      </c>
      <c r="AM42" s="704">
        <f t="shared" si="7"/>
        <v>55</v>
      </c>
      <c r="AN42" s="704">
        <v>268.39999999999998</v>
      </c>
      <c r="AO42" s="704">
        <v>205.1</v>
      </c>
      <c r="AP42" s="705">
        <v>274.68</v>
      </c>
      <c r="AQ42" s="703">
        <v>63580</v>
      </c>
      <c r="AR42" s="704">
        <v>1115</v>
      </c>
      <c r="AS42" s="704">
        <v>414.8</v>
      </c>
      <c r="AT42" s="704">
        <v>316.97000000000003</v>
      </c>
      <c r="AU42" s="705">
        <v>275.38</v>
      </c>
      <c r="AV42" s="707">
        <f t="shared" si="1"/>
        <v>234927</v>
      </c>
      <c r="AW42" s="699">
        <f t="shared" si="2"/>
        <v>42484</v>
      </c>
      <c r="AX42" s="700">
        <f t="shared" si="3"/>
        <v>1724.72</v>
      </c>
      <c r="AY42" s="700">
        <f t="shared" si="9"/>
        <v>936</v>
      </c>
      <c r="AZ42" s="700">
        <f t="shared" si="3"/>
        <v>1374.1</v>
      </c>
    </row>
    <row r="43" spans="1:52" s="889" customFormat="1" x14ac:dyDescent="0.2">
      <c r="A43" s="697" t="s">
        <v>36</v>
      </c>
      <c r="B43" s="697" t="s">
        <v>141</v>
      </c>
      <c r="C43" s="702">
        <v>1893.44</v>
      </c>
      <c r="D43" s="702">
        <v>1446.89</v>
      </c>
      <c r="E43" s="697" t="s">
        <v>103</v>
      </c>
      <c r="F43" s="702">
        <v>550.79</v>
      </c>
      <c r="H43" s="702">
        <f t="shared" si="0"/>
        <v>3891.12</v>
      </c>
      <c r="I43" s="697" t="s">
        <v>473</v>
      </c>
      <c r="J43" s="697" t="s">
        <v>82</v>
      </c>
      <c r="K43" s="697" t="s">
        <v>441</v>
      </c>
      <c r="L43" s="697" t="s">
        <v>255</v>
      </c>
      <c r="M43" s="703"/>
      <c r="N43" s="704"/>
      <c r="O43" s="704"/>
      <c r="P43" s="704"/>
      <c r="Q43" s="705"/>
      <c r="R43" s="703">
        <v>327624</v>
      </c>
      <c r="S43" s="704">
        <f t="shared" si="4"/>
        <v>438</v>
      </c>
      <c r="T43" s="704">
        <v>1962.24</v>
      </c>
      <c r="U43" s="704">
        <v>1633.35</v>
      </c>
      <c r="V43" s="705">
        <v>549.39</v>
      </c>
      <c r="W43" s="703">
        <v>317152</v>
      </c>
      <c r="X43" s="704">
        <f t="shared" si="5"/>
        <v>424</v>
      </c>
      <c r="Y43" s="704">
        <v>1899.52</v>
      </c>
      <c r="Z43" s="704">
        <v>1581.14</v>
      </c>
      <c r="AA43" s="705">
        <v>549.39</v>
      </c>
      <c r="AB43" s="703"/>
      <c r="AC43" s="704">
        <f t="shared" si="6"/>
        <v>0</v>
      </c>
      <c r="AD43" s="704"/>
      <c r="AE43" s="704"/>
      <c r="AF43" s="705"/>
      <c r="AG43" s="698">
        <v>294712</v>
      </c>
      <c r="AH43" s="698">
        <f t="shared" si="8"/>
        <v>394</v>
      </c>
      <c r="AI43" s="698">
        <v>1922.72</v>
      </c>
      <c r="AJ43" s="698">
        <v>1469.27</v>
      </c>
      <c r="AK43" s="698">
        <v>549.39</v>
      </c>
      <c r="AL43" s="703">
        <v>312664</v>
      </c>
      <c r="AM43" s="704">
        <f t="shared" si="7"/>
        <v>418</v>
      </c>
      <c r="AN43" s="704">
        <v>2039.84</v>
      </c>
      <c r="AO43" s="704">
        <v>1558.76</v>
      </c>
      <c r="AP43" s="705">
        <v>549.39</v>
      </c>
      <c r="AQ43" s="703">
        <v>290224</v>
      </c>
      <c r="AR43" s="704">
        <v>5004</v>
      </c>
      <c r="AS43" s="704">
        <v>1893.44</v>
      </c>
      <c r="AT43" s="704">
        <v>1446.89</v>
      </c>
      <c r="AU43" s="705">
        <v>550.79</v>
      </c>
      <c r="AV43" s="707">
        <f t="shared" si="1"/>
        <v>1230130</v>
      </c>
      <c r="AW43" s="699">
        <f t="shared" si="2"/>
        <v>318924</v>
      </c>
      <c r="AX43" s="700">
        <f t="shared" si="3"/>
        <v>9717.76</v>
      </c>
      <c r="AY43" s="700">
        <f t="shared" si="9"/>
        <v>6056.06</v>
      </c>
      <c r="AZ43" s="700">
        <f t="shared" si="3"/>
        <v>2748.35</v>
      </c>
    </row>
    <row r="44" spans="1:52" s="343" customFormat="1" x14ac:dyDescent="0.2">
      <c r="A44" s="631" t="s">
        <v>2</v>
      </c>
      <c r="B44" s="631" t="s">
        <v>141</v>
      </c>
      <c r="C44" s="632">
        <v>217.44</v>
      </c>
      <c r="D44" s="632"/>
      <c r="E44" s="631" t="s">
        <v>103</v>
      </c>
      <c r="F44" s="632"/>
      <c r="H44" s="632">
        <f t="shared" si="0"/>
        <v>217.44</v>
      </c>
      <c r="I44" s="631"/>
      <c r="J44" s="631" t="s">
        <v>82</v>
      </c>
      <c r="K44" s="631" t="s">
        <v>345</v>
      </c>
      <c r="L44" s="631" t="s">
        <v>296</v>
      </c>
      <c r="M44" s="740"/>
      <c r="N44" s="741"/>
      <c r="O44" s="741"/>
      <c r="P44" s="741"/>
      <c r="Q44" s="742"/>
      <c r="R44" s="740">
        <v>0</v>
      </c>
      <c r="S44" s="741">
        <f t="shared" si="4"/>
        <v>0</v>
      </c>
      <c r="T44" s="741">
        <v>199.49</v>
      </c>
      <c r="U44" s="741"/>
      <c r="V44" s="742"/>
      <c r="W44" s="740">
        <v>0</v>
      </c>
      <c r="X44" s="741">
        <f t="shared" si="5"/>
        <v>0</v>
      </c>
      <c r="Y44" s="741">
        <v>199.49</v>
      </c>
      <c r="Z44" s="741"/>
      <c r="AA44" s="742"/>
      <c r="AB44" s="740">
        <v>0</v>
      </c>
      <c r="AC44" s="741">
        <f t="shared" si="6"/>
        <v>0</v>
      </c>
      <c r="AD44" s="741">
        <v>199.49</v>
      </c>
      <c r="AE44" s="741"/>
      <c r="AF44" s="742"/>
      <c r="AG44" s="743">
        <v>0</v>
      </c>
      <c r="AH44" s="743">
        <f t="shared" si="8"/>
        <v>0</v>
      </c>
      <c r="AI44" s="743">
        <v>217.44</v>
      </c>
      <c r="AJ44" s="743"/>
      <c r="AK44" s="743"/>
      <c r="AL44" s="740">
        <v>0</v>
      </c>
      <c r="AM44" s="741">
        <f t="shared" si="7"/>
        <v>0</v>
      </c>
      <c r="AN44" s="741">
        <v>217.44</v>
      </c>
      <c r="AO44" s="741"/>
      <c r="AP44" s="742"/>
      <c r="AQ44" s="740">
        <v>0</v>
      </c>
      <c r="AR44" s="741">
        <v>0</v>
      </c>
      <c r="AS44" s="741">
        <v>217.44</v>
      </c>
      <c r="AT44" s="741">
        <v>0</v>
      </c>
      <c r="AU44" s="742">
        <v>0</v>
      </c>
      <c r="AV44" s="744">
        <f t="shared" si="1"/>
        <v>0</v>
      </c>
      <c r="AW44" s="745">
        <f t="shared" si="2"/>
        <v>0</v>
      </c>
      <c r="AX44" s="746">
        <f t="shared" si="3"/>
        <v>1250.7900000000002</v>
      </c>
      <c r="AY44" s="746">
        <f t="shared" si="9"/>
        <v>0</v>
      </c>
      <c r="AZ44" s="746">
        <f t="shared" si="3"/>
        <v>0</v>
      </c>
    </row>
    <row r="45" spans="1:52" s="889" customFormat="1" x14ac:dyDescent="0.2">
      <c r="A45" s="697" t="s">
        <v>37</v>
      </c>
      <c r="B45" s="697" t="s">
        <v>141</v>
      </c>
      <c r="C45" s="702">
        <v>43.92</v>
      </c>
      <c r="D45" s="702">
        <v>33.56</v>
      </c>
      <c r="E45" s="697" t="s">
        <v>103</v>
      </c>
      <c r="F45" s="702">
        <v>275.38</v>
      </c>
      <c r="H45" s="702">
        <f t="shared" si="0"/>
        <v>352.86</v>
      </c>
      <c r="I45" s="697" t="s">
        <v>475</v>
      </c>
      <c r="J45" s="697" t="s">
        <v>82</v>
      </c>
      <c r="K45" s="697" t="s">
        <v>442</v>
      </c>
      <c r="L45" s="697" t="s">
        <v>256</v>
      </c>
      <c r="M45" s="703"/>
      <c r="N45" s="704"/>
      <c r="O45" s="704"/>
      <c r="P45" s="704"/>
      <c r="Q45" s="705"/>
      <c r="R45" s="703">
        <v>3740</v>
      </c>
      <c r="S45" s="704">
        <f t="shared" si="4"/>
        <v>5</v>
      </c>
      <c r="T45" s="704">
        <v>22.4</v>
      </c>
      <c r="U45" s="704">
        <v>18.649999999999999</v>
      </c>
      <c r="V45" s="705">
        <v>274.68</v>
      </c>
      <c r="W45" s="703">
        <v>13464</v>
      </c>
      <c r="X45" s="704">
        <f t="shared" si="5"/>
        <v>18</v>
      </c>
      <c r="Y45" s="704">
        <v>80.64</v>
      </c>
      <c r="Z45" s="704">
        <v>67.12</v>
      </c>
      <c r="AA45" s="705">
        <v>274.68</v>
      </c>
      <c r="AB45" s="703"/>
      <c r="AC45" s="704">
        <f t="shared" si="6"/>
        <v>0</v>
      </c>
      <c r="AD45" s="704"/>
      <c r="AE45" s="704"/>
      <c r="AF45" s="705"/>
      <c r="AG45" s="698">
        <v>13464</v>
      </c>
      <c r="AH45" s="698">
        <f t="shared" si="8"/>
        <v>18</v>
      </c>
      <c r="AI45" s="698">
        <v>87.84</v>
      </c>
      <c r="AJ45" s="698">
        <v>67.12</v>
      </c>
      <c r="AK45" s="698">
        <v>274.68</v>
      </c>
      <c r="AL45" s="703">
        <v>12716</v>
      </c>
      <c r="AM45" s="704">
        <f>AL45/748</f>
        <v>17</v>
      </c>
      <c r="AN45" s="704">
        <v>82.96</v>
      </c>
      <c r="AO45" s="704">
        <v>63.39</v>
      </c>
      <c r="AP45" s="705">
        <v>274.68</v>
      </c>
      <c r="AQ45" s="703">
        <v>6732</v>
      </c>
      <c r="AR45" s="704">
        <v>118</v>
      </c>
      <c r="AS45" s="704">
        <v>43.92</v>
      </c>
      <c r="AT45" s="704">
        <v>33.56</v>
      </c>
      <c r="AU45" s="705">
        <v>275.38</v>
      </c>
      <c r="AV45" s="707">
        <f t="shared" si="1"/>
        <v>37417</v>
      </c>
      <c r="AW45" s="699">
        <f t="shared" si="2"/>
        <v>12875</v>
      </c>
      <c r="AX45" s="700">
        <f t="shared" si="3"/>
        <v>317.76</v>
      </c>
      <c r="AY45" s="700">
        <f t="shared" si="9"/>
        <v>231.19</v>
      </c>
      <c r="AZ45" s="700">
        <f t="shared" si="3"/>
        <v>1374.1</v>
      </c>
    </row>
    <row r="46" spans="1:52" s="889" customFormat="1" x14ac:dyDescent="0.2">
      <c r="A46" s="697" t="s">
        <v>109</v>
      </c>
      <c r="B46" s="697" t="s">
        <v>141</v>
      </c>
      <c r="C46" s="702">
        <v>420.85</v>
      </c>
      <c r="D46" s="702"/>
      <c r="E46" s="697" t="s">
        <v>116</v>
      </c>
      <c r="F46" s="702"/>
      <c r="H46" s="702">
        <f t="shared" si="0"/>
        <v>420.85</v>
      </c>
      <c r="I46" s="697" t="s">
        <v>473</v>
      </c>
      <c r="J46" s="697" t="s">
        <v>82</v>
      </c>
      <c r="K46" s="697" t="s">
        <v>345</v>
      </c>
      <c r="L46" s="697" t="s">
        <v>257</v>
      </c>
      <c r="M46" s="703"/>
      <c r="N46" s="704"/>
      <c r="O46" s="704"/>
      <c r="P46" s="704"/>
      <c r="Q46" s="705"/>
      <c r="R46" s="703">
        <v>0</v>
      </c>
      <c r="S46" s="704">
        <f t="shared" si="4"/>
        <v>0</v>
      </c>
      <c r="T46" s="704">
        <v>386.1</v>
      </c>
      <c r="U46" s="704"/>
      <c r="V46" s="705"/>
      <c r="W46" s="703">
        <v>0</v>
      </c>
      <c r="X46" s="704">
        <f t="shared" si="5"/>
        <v>0</v>
      </c>
      <c r="Y46" s="704">
        <v>386.1</v>
      </c>
      <c r="Z46" s="704"/>
      <c r="AA46" s="705"/>
      <c r="AB46" s="703"/>
      <c r="AC46" s="704">
        <f t="shared" si="6"/>
        <v>0</v>
      </c>
      <c r="AD46" s="704"/>
      <c r="AE46" s="704"/>
      <c r="AF46" s="705"/>
      <c r="AG46" s="698">
        <v>0</v>
      </c>
      <c r="AH46" s="698">
        <f>AG46/748</f>
        <v>0</v>
      </c>
      <c r="AI46" s="698">
        <v>420.85</v>
      </c>
      <c r="AJ46" s="698"/>
      <c r="AK46" s="698"/>
      <c r="AL46" s="703">
        <v>0</v>
      </c>
      <c r="AM46" s="704">
        <f t="shared" si="7"/>
        <v>0</v>
      </c>
      <c r="AN46" s="704">
        <v>420.85</v>
      </c>
      <c r="AO46" s="704"/>
      <c r="AP46" s="705"/>
      <c r="AQ46" s="703">
        <v>0</v>
      </c>
      <c r="AR46" s="704">
        <v>0</v>
      </c>
      <c r="AS46" s="704">
        <v>420.85</v>
      </c>
      <c r="AT46" s="704">
        <v>0</v>
      </c>
      <c r="AU46" s="705">
        <v>0</v>
      </c>
      <c r="AV46" s="707">
        <f t="shared" si="1"/>
        <v>0</v>
      </c>
      <c r="AW46" s="699">
        <f t="shared" si="2"/>
        <v>0</v>
      </c>
      <c r="AX46" s="700">
        <f t="shared" si="3"/>
        <v>2034.75</v>
      </c>
      <c r="AY46" s="700">
        <f t="shared" si="9"/>
        <v>0</v>
      </c>
      <c r="AZ46" s="700">
        <f t="shared" si="3"/>
        <v>0</v>
      </c>
    </row>
    <row r="47" spans="1:52" s="851" customFormat="1" x14ac:dyDescent="0.2">
      <c r="A47" s="511" t="s">
        <v>134</v>
      </c>
      <c r="B47" s="511" t="s">
        <v>141</v>
      </c>
      <c r="C47" s="512">
        <v>149.63999999999999</v>
      </c>
      <c r="D47" s="512"/>
      <c r="E47" s="511" t="s">
        <v>116</v>
      </c>
      <c r="F47" s="512"/>
      <c r="H47" s="512">
        <f t="shared" si="0"/>
        <v>149.63999999999999</v>
      </c>
      <c r="I47" s="511" t="s">
        <v>458</v>
      </c>
      <c r="J47" s="511" t="s">
        <v>121</v>
      </c>
      <c r="K47" s="511" t="s">
        <v>317</v>
      </c>
      <c r="L47" s="511" t="s">
        <v>243</v>
      </c>
      <c r="M47" s="852"/>
      <c r="N47" s="853"/>
      <c r="O47" s="853"/>
      <c r="P47" s="853"/>
      <c r="Q47" s="854"/>
      <c r="R47" s="852">
        <v>0</v>
      </c>
      <c r="S47" s="853">
        <f t="shared" si="4"/>
        <v>0</v>
      </c>
      <c r="T47" s="853">
        <v>137.29</v>
      </c>
      <c r="U47" s="853">
        <v>0</v>
      </c>
      <c r="V47" s="854">
        <v>0</v>
      </c>
      <c r="W47" s="852">
        <v>0</v>
      </c>
      <c r="X47" s="853">
        <f t="shared" si="5"/>
        <v>0</v>
      </c>
      <c r="Y47" s="853">
        <v>137.29</v>
      </c>
      <c r="Z47" s="853"/>
      <c r="AA47" s="854"/>
      <c r="AB47" s="852">
        <v>0</v>
      </c>
      <c r="AC47" s="853">
        <f t="shared" si="6"/>
        <v>0</v>
      </c>
      <c r="AD47" s="853">
        <v>137.29</v>
      </c>
      <c r="AE47" s="853"/>
      <c r="AF47" s="854"/>
      <c r="AG47" s="855">
        <v>0</v>
      </c>
      <c r="AH47" s="855">
        <f t="shared" si="8"/>
        <v>0</v>
      </c>
      <c r="AI47" s="855">
        <v>137.29</v>
      </c>
      <c r="AJ47" s="855"/>
      <c r="AK47" s="855"/>
      <c r="AL47" s="852">
        <v>0</v>
      </c>
      <c r="AM47" s="853">
        <f t="shared" si="7"/>
        <v>0</v>
      </c>
      <c r="AN47" s="853">
        <v>149.63999999999999</v>
      </c>
      <c r="AO47" s="853"/>
      <c r="AP47" s="854"/>
      <c r="AQ47" s="852">
        <v>0</v>
      </c>
      <c r="AR47" s="853">
        <v>0</v>
      </c>
      <c r="AS47" s="853">
        <v>149.63999999999999</v>
      </c>
      <c r="AT47" s="853">
        <v>0</v>
      </c>
      <c r="AU47" s="854">
        <v>0</v>
      </c>
      <c r="AV47" s="856">
        <f t="shared" si="1"/>
        <v>0</v>
      </c>
      <c r="AW47" s="857">
        <f t="shared" si="2"/>
        <v>0</v>
      </c>
      <c r="AX47" s="858">
        <f t="shared" si="3"/>
        <v>848.43999999999994</v>
      </c>
      <c r="AY47" s="858">
        <f t="shared" si="9"/>
        <v>0</v>
      </c>
      <c r="AZ47" s="858">
        <f t="shared" si="3"/>
        <v>0</v>
      </c>
    </row>
    <row r="48" spans="1:52" s="5" customFormat="1" x14ac:dyDescent="0.2">
      <c r="A48" s="747" t="s">
        <v>109</v>
      </c>
      <c r="B48" s="747" t="s">
        <v>141</v>
      </c>
      <c r="C48" s="748"/>
      <c r="D48" s="748"/>
      <c r="E48" s="747" t="s">
        <v>116</v>
      </c>
      <c r="F48" s="748"/>
      <c r="H48" s="748">
        <f t="shared" si="0"/>
        <v>0</v>
      </c>
      <c r="I48" s="747"/>
      <c r="J48" s="747" t="s">
        <v>82</v>
      </c>
      <c r="K48" s="747"/>
      <c r="L48" s="747"/>
      <c r="M48" s="749"/>
      <c r="N48" s="750"/>
      <c r="O48" s="750"/>
      <c r="P48" s="750"/>
      <c r="Q48" s="751"/>
      <c r="R48" s="749"/>
      <c r="S48" s="750">
        <f t="shared" si="4"/>
        <v>0</v>
      </c>
      <c r="T48" s="750"/>
      <c r="U48" s="750"/>
      <c r="V48" s="751"/>
      <c r="W48" s="749"/>
      <c r="X48" s="750">
        <f t="shared" si="5"/>
        <v>0</v>
      </c>
      <c r="Y48" s="750"/>
      <c r="Z48" s="750"/>
      <c r="AA48" s="751"/>
      <c r="AB48" s="749"/>
      <c r="AC48" s="750">
        <f t="shared" si="6"/>
        <v>0</v>
      </c>
      <c r="AD48" s="750"/>
      <c r="AE48" s="750"/>
      <c r="AF48" s="751"/>
      <c r="AG48" s="752"/>
      <c r="AH48" s="752">
        <f t="shared" si="8"/>
        <v>0</v>
      </c>
      <c r="AI48" s="752"/>
      <c r="AJ48" s="752"/>
      <c r="AK48" s="752"/>
      <c r="AL48" s="749"/>
      <c r="AM48" s="750">
        <f t="shared" si="7"/>
        <v>0</v>
      </c>
      <c r="AN48" s="750"/>
      <c r="AO48" s="750"/>
      <c r="AP48" s="751"/>
      <c r="AQ48" s="749"/>
      <c r="AR48" s="750"/>
      <c r="AS48" s="750">
        <v>0</v>
      </c>
      <c r="AT48" s="750">
        <v>0</v>
      </c>
      <c r="AU48" s="751">
        <v>0</v>
      </c>
      <c r="AV48" s="753">
        <f t="shared" si="1"/>
        <v>0</v>
      </c>
      <c r="AW48" s="754">
        <f t="shared" si="2"/>
        <v>0</v>
      </c>
      <c r="AX48" s="755">
        <f t="shared" si="3"/>
        <v>0</v>
      </c>
      <c r="AY48" s="755">
        <f t="shared" si="9"/>
        <v>0</v>
      </c>
      <c r="AZ48" s="755">
        <f t="shared" si="3"/>
        <v>0</v>
      </c>
    </row>
    <row r="49" spans="1:52" s="851" customFormat="1" x14ac:dyDescent="0.2">
      <c r="A49" s="511" t="s">
        <v>133</v>
      </c>
      <c r="B49" s="511" t="s">
        <v>141</v>
      </c>
      <c r="C49" s="512">
        <v>424.56</v>
      </c>
      <c r="D49" s="512">
        <v>324.43</v>
      </c>
      <c r="E49" s="511" t="s">
        <v>116</v>
      </c>
      <c r="F49" s="512"/>
      <c r="H49" s="512">
        <f t="shared" si="0"/>
        <v>748.99</v>
      </c>
      <c r="I49" s="851" t="s">
        <v>455</v>
      </c>
      <c r="J49" s="511" t="s">
        <v>84</v>
      </c>
      <c r="K49" s="511" t="s">
        <v>308</v>
      </c>
      <c r="L49" s="511" t="s">
        <v>208</v>
      </c>
      <c r="M49" s="852"/>
      <c r="N49" s="853"/>
      <c r="O49" s="853"/>
      <c r="P49" s="853"/>
      <c r="Q49" s="854"/>
      <c r="R49" s="852">
        <v>36652</v>
      </c>
      <c r="S49" s="853">
        <f t="shared" si="4"/>
        <v>49</v>
      </c>
      <c r="T49" s="853">
        <v>219.52</v>
      </c>
      <c r="U49" s="853">
        <v>182.73</v>
      </c>
      <c r="V49" s="854">
        <v>0</v>
      </c>
      <c r="W49" s="852">
        <v>80036</v>
      </c>
      <c r="X49" s="853">
        <f t="shared" si="5"/>
        <v>107</v>
      </c>
      <c r="Y49" s="853">
        <v>479.36</v>
      </c>
      <c r="Z49" s="853">
        <v>399.01</v>
      </c>
      <c r="AA49" s="854"/>
      <c r="AB49" s="852">
        <v>94996</v>
      </c>
      <c r="AC49" s="853">
        <f t="shared" si="6"/>
        <v>127</v>
      </c>
      <c r="AD49" s="853">
        <v>568.96</v>
      </c>
      <c r="AE49" s="853">
        <v>473.6</v>
      </c>
      <c r="AF49" s="854">
        <v>0</v>
      </c>
      <c r="AG49" s="855">
        <v>67320</v>
      </c>
      <c r="AH49" s="855">
        <f t="shared" si="8"/>
        <v>90</v>
      </c>
      <c r="AI49" s="855">
        <v>403.2</v>
      </c>
      <c r="AJ49" s="855">
        <v>335.62</v>
      </c>
      <c r="AK49" s="855"/>
      <c r="AL49" s="852">
        <v>94996</v>
      </c>
      <c r="AM49" s="853">
        <f t="shared" si="7"/>
        <v>127</v>
      </c>
      <c r="AN49" s="853">
        <v>619.76</v>
      </c>
      <c r="AO49" s="853">
        <v>473.6</v>
      </c>
      <c r="AP49" s="854">
        <v>0</v>
      </c>
      <c r="AQ49" s="852">
        <v>65076</v>
      </c>
      <c r="AR49" s="853">
        <v>87</v>
      </c>
      <c r="AS49" s="853">
        <v>424.56</v>
      </c>
      <c r="AT49" s="853">
        <v>324.43</v>
      </c>
      <c r="AU49" s="854">
        <v>0</v>
      </c>
      <c r="AV49" s="856">
        <f t="shared" si="1"/>
        <v>344207</v>
      </c>
      <c r="AW49" s="857">
        <f t="shared" si="2"/>
        <v>95456</v>
      </c>
      <c r="AX49" s="858">
        <f t="shared" si="3"/>
        <v>2715.36</v>
      </c>
      <c r="AY49" s="858">
        <f t="shared" si="9"/>
        <v>2006.26</v>
      </c>
      <c r="AZ49" s="858">
        <f t="shared" si="3"/>
        <v>0</v>
      </c>
    </row>
    <row r="50" spans="1:52" s="851" customFormat="1" x14ac:dyDescent="0.2">
      <c r="A50" s="877" t="s">
        <v>453</v>
      </c>
      <c r="B50" s="511" t="s">
        <v>141</v>
      </c>
      <c r="C50" s="512">
        <v>385.52</v>
      </c>
      <c r="D50" s="512"/>
      <c r="E50" s="511" t="s">
        <v>116</v>
      </c>
      <c r="F50" s="512"/>
      <c r="H50" s="512">
        <f t="shared" si="0"/>
        <v>385.52</v>
      </c>
      <c r="I50" s="851" t="s">
        <v>455</v>
      </c>
      <c r="J50" s="511" t="s">
        <v>84</v>
      </c>
      <c r="K50" s="511" t="s">
        <v>308</v>
      </c>
      <c r="L50" s="878" t="s">
        <v>454</v>
      </c>
      <c r="M50" s="852"/>
      <c r="N50" s="853"/>
      <c r="O50" s="853"/>
      <c r="P50" s="853"/>
      <c r="Q50" s="854"/>
      <c r="R50" s="852"/>
      <c r="S50" s="853">
        <f t="shared" si="4"/>
        <v>0</v>
      </c>
      <c r="T50" s="853"/>
      <c r="U50" s="853"/>
      <c r="V50" s="854"/>
      <c r="W50" s="852"/>
      <c r="X50" s="853">
        <f t="shared" si="5"/>
        <v>0</v>
      </c>
      <c r="Y50" s="853"/>
      <c r="Z50" s="853"/>
      <c r="AA50" s="854"/>
      <c r="AB50" s="852"/>
      <c r="AC50" s="853">
        <f>AB50/748</f>
        <v>0</v>
      </c>
      <c r="AD50" s="853"/>
      <c r="AE50" s="853"/>
      <c r="AF50" s="854"/>
      <c r="AG50" s="855"/>
      <c r="AH50" s="855">
        <f t="shared" si="8"/>
        <v>0</v>
      </c>
      <c r="AI50" s="855"/>
      <c r="AJ50" s="855"/>
      <c r="AK50" s="855"/>
      <c r="AL50" s="852"/>
      <c r="AM50" s="853">
        <f t="shared" si="7"/>
        <v>0</v>
      </c>
      <c r="AN50" s="853"/>
      <c r="AO50" s="853"/>
      <c r="AP50" s="854"/>
      <c r="AQ50" s="852">
        <v>59092</v>
      </c>
      <c r="AR50" s="853">
        <v>79</v>
      </c>
      <c r="AS50" s="853">
        <v>385.52</v>
      </c>
      <c r="AT50" s="853"/>
      <c r="AU50" s="854"/>
      <c r="AV50" s="856">
        <f t="shared" si="1"/>
        <v>59092</v>
      </c>
      <c r="AW50" s="857">
        <f t="shared" si="2"/>
        <v>79</v>
      </c>
      <c r="AX50" s="858">
        <f t="shared" si="3"/>
        <v>385.52</v>
      </c>
      <c r="AY50" s="858">
        <f t="shared" si="9"/>
        <v>0</v>
      </c>
      <c r="AZ50" s="858">
        <f t="shared" si="3"/>
        <v>0</v>
      </c>
    </row>
    <row r="51" spans="1:52" s="5" customFormat="1" x14ac:dyDescent="0.2">
      <c r="A51" s="747" t="s">
        <v>123</v>
      </c>
      <c r="B51" s="747" t="s">
        <v>141</v>
      </c>
      <c r="C51" s="748"/>
      <c r="D51" s="748"/>
      <c r="E51" s="747" t="s">
        <v>116</v>
      </c>
      <c r="F51" s="748"/>
      <c r="H51" s="748">
        <f t="shared" si="0"/>
        <v>0</v>
      </c>
      <c r="I51" s="747"/>
      <c r="J51" s="747" t="s">
        <v>82</v>
      </c>
      <c r="K51" s="747"/>
      <c r="L51" s="747" t="s">
        <v>209</v>
      </c>
      <c r="M51" s="749"/>
      <c r="N51" s="750"/>
      <c r="O51" s="750"/>
      <c r="P51" s="750"/>
      <c r="Q51" s="751"/>
      <c r="R51" s="749">
        <v>748</v>
      </c>
      <c r="S51" s="750">
        <f t="shared" si="4"/>
        <v>1</v>
      </c>
      <c r="T51" s="750">
        <v>4.4800000000000004</v>
      </c>
      <c r="U51" s="750">
        <v>0</v>
      </c>
      <c r="V51" s="751">
        <v>0</v>
      </c>
      <c r="W51" s="749">
        <v>748</v>
      </c>
      <c r="X51" s="750">
        <f t="shared" si="5"/>
        <v>1</v>
      </c>
      <c r="Y51" s="750">
        <v>4.4800000000000004</v>
      </c>
      <c r="Z51" s="750"/>
      <c r="AA51" s="751"/>
      <c r="AB51" s="749"/>
      <c r="AC51" s="750">
        <f t="shared" si="6"/>
        <v>0</v>
      </c>
      <c r="AD51" s="750"/>
      <c r="AE51" s="750"/>
      <c r="AF51" s="751"/>
      <c r="AG51" s="752"/>
      <c r="AH51" s="752">
        <f t="shared" si="8"/>
        <v>0</v>
      </c>
      <c r="AI51" s="752"/>
      <c r="AJ51" s="752"/>
      <c r="AK51" s="752"/>
      <c r="AL51" s="749"/>
      <c r="AM51" s="750">
        <f t="shared" si="7"/>
        <v>0</v>
      </c>
      <c r="AN51" s="750"/>
      <c r="AO51" s="750"/>
      <c r="AP51" s="751"/>
      <c r="AQ51" s="749"/>
      <c r="AR51" s="750"/>
      <c r="AS51" s="750">
        <v>0</v>
      </c>
      <c r="AT51" s="750">
        <v>0</v>
      </c>
      <c r="AU51" s="751">
        <v>0</v>
      </c>
      <c r="AV51" s="753">
        <f t="shared" si="1"/>
        <v>1496</v>
      </c>
      <c r="AW51" s="754">
        <f t="shared" si="2"/>
        <v>2</v>
      </c>
      <c r="AX51" s="755">
        <f t="shared" si="3"/>
        <v>8.9600000000000009</v>
      </c>
      <c r="AY51" s="755">
        <f t="shared" ref="AY51:AY57" si="10">P51+AO2497+Z51+AE51+AJ51+AO51+AT51</f>
        <v>0</v>
      </c>
      <c r="AZ51" s="755">
        <f t="shared" si="3"/>
        <v>0</v>
      </c>
    </row>
    <row r="52" spans="1:52" s="851" customFormat="1" x14ac:dyDescent="0.2">
      <c r="A52" s="511" t="s">
        <v>128</v>
      </c>
      <c r="B52" s="511" t="s">
        <v>141</v>
      </c>
      <c r="C52" s="512">
        <v>3206.16</v>
      </c>
      <c r="D52" s="512"/>
      <c r="E52" s="511" t="s">
        <v>116</v>
      </c>
      <c r="F52" s="512"/>
      <c r="H52" s="512">
        <f t="shared" si="0"/>
        <v>3206.16</v>
      </c>
      <c r="I52" s="851" t="s">
        <v>456</v>
      </c>
      <c r="J52" s="511" t="s">
        <v>82</v>
      </c>
      <c r="K52" s="511" t="s">
        <v>429</v>
      </c>
      <c r="L52" s="511" t="s">
        <v>210</v>
      </c>
      <c r="M52" s="852"/>
      <c r="N52" s="853"/>
      <c r="O52" s="853"/>
      <c r="P52" s="853"/>
      <c r="Q52" s="854"/>
      <c r="R52" s="852">
        <v>601392</v>
      </c>
      <c r="S52" s="853">
        <f t="shared" si="4"/>
        <v>804</v>
      </c>
      <c r="T52" s="853">
        <v>3601.92</v>
      </c>
      <c r="U52" s="853">
        <v>0</v>
      </c>
      <c r="V52" s="854">
        <v>0</v>
      </c>
      <c r="W52" s="852">
        <v>360536</v>
      </c>
      <c r="X52" s="853">
        <f t="shared" si="5"/>
        <v>482</v>
      </c>
      <c r="Y52" s="853">
        <v>2159.36</v>
      </c>
      <c r="Z52" s="853"/>
      <c r="AA52" s="854"/>
      <c r="AB52" s="852">
        <v>83776</v>
      </c>
      <c r="AC52" s="853">
        <f t="shared" si="6"/>
        <v>112</v>
      </c>
      <c r="AD52" s="853">
        <v>501.76</v>
      </c>
      <c r="AE52" s="853"/>
      <c r="AF52" s="854"/>
      <c r="AG52" s="855">
        <v>50864</v>
      </c>
      <c r="AH52" s="855">
        <f t="shared" si="8"/>
        <v>68</v>
      </c>
      <c r="AI52" s="855">
        <v>304.64</v>
      </c>
      <c r="AJ52" s="855"/>
      <c r="AK52" s="855"/>
      <c r="AL52" s="852">
        <v>46376</v>
      </c>
      <c r="AM52" s="853">
        <f t="shared" si="7"/>
        <v>62</v>
      </c>
      <c r="AN52" s="853">
        <v>302.56</v>
      </c>
      <c r="AO52" s="853"/>
      <c r="AP52" s="854"/>
      <c r="AQ52" s="852">
        <v>491436</v>
      </c>
      <c r="AR52" s="853">
        <v>657</v>
      </c>
      <c r="AS52" s="853">
        <v>3206.16</v>
      </c>
      <c r="AT52" s="853">
        <v>0</v>
      </c>
      <c r="AU52" s="854">
        <v>0</v>
      </c>
      <c r="AV52" s="856">
        <f t="shared" si="1"/>
        <v>1588066</v>
      </c>
      <c r="AW52" s="857">
        <f t="shared" si="2"/>
        <v>48499</v>
      </c>
      <c r="AX52" s="858">
        <f t="shared" si="3"/>
        <v>10076.400000000001</v>
      </c>
      <c r="AY52" s="858">
        <f t="shared" si="10"/>
        <v>0</v>
      </c>
      <c r="AZ52" s="858">
        <f>Q52+V52+AA52+AF52+AK52+AP52+AU52</f>
        <v>0</v>
      </c>
    </row>
    <row r="53" spans="1:52" s="851" customFormat="1" x14ac:dyDescent="0.2">
      <c r="A53" s="511" t="s">
        <v>130</v>
      </c>
      <c r="B53" s="511" t="s">
        <v>141</v>
      </c>
      <c r="C53" s="512">
        <v>29.28</v>
      </c>
      <c r="D53" s="512">
        <v>22.37</v>
      </c>
      <c r="E53" s="511" t="s">
        <v>116</v>
      </c>
      <c r="F53" s="512"/>
      <c r="H53" s="512">
        <f t="shared" si="0"/>
        <v>51.650000000000006</v>
      </c>
      <c r="I53" s="851" t="s">
        <v>457</v>
      </c>
      <c r="J53" s="511" t="s">
        <v>82</v>
      </c>
      <c r="K53" s="511" t="s">
        <v>311</v>
      </c>
      <c r="L53" s="511" t="s">
        <v>211</v>
      </c>
      <c r="M53" s="852"/>
      <c r="N53" s="853"/>
      <c r="O53" s="853"/>
      <c r="P53" s="853"/>
      <c r="Q53" s="854"/>
      <c r="R53" s="852">
        <v>6732</v>
      </c>
      <c r="S53" s="853">
        <f t="shared" si="4"/>
        <v>9</v>
      </c>
      <c r="T53" s="853">
        <v>40.32</v>
      </c>
      <c r="U53" s="853">
        <v>33.56</v>
      </c>
      <c r="V53" s="854">
        <v>0</v>
      </c>
      <c r="W53" s="852">
        <v>8976</v>
      </c>
      <c r="X53" s="853">
        <f t="shared" si="5"/>
        <v>12</v>
      </c>
      <c r="Y53" s="853">
        <v>53.76</v>
      </c>
      <c r="Z53" s="853">
        <v>44.75</v>
      </c>
      <c r="AA53" s="854"/>
      <c r="AB53" s="852">
        <v>8976</v>
      </c>
      <c r="AC53" s="853">
        <f t="shared" si="6"/>
        <v>12</v>
      </c>
      <c r="AD53" s="853">
        <v>53.76</v>
      </c>
      <c r="AE53" s="853">
        <v>44.75</v>
      </c>
      <c r="AF53" s="854"/>
      <c r="AG53" s="855">
        <v>4488</v>
      </c>
      <c r="AH53" s="855">
        <f t="shared" si="8"/>
        <v>6</v>
      </c>
      <c r="AI53" s="855">
        <v>26.88</v>
      </c>
      <c r="AJ53" s="855">
        <v>22.37</v>
      </c>
      <c r="AK53" s="855"/>
      <c r="AL53" s="852">
        <v>11220</v>
      </c>
      <c r="AM53" s="853">
        <f t="shared" si="7"/>
        <v>15</v>
      </c>
      <c r="AN53" s="853">
        <v>73.2</v>
      </c>
      <c r="AO53" s="853">
        <v>55.94</v>
      </c>
      <c r="AP53" s="854"/>
      <c r="AQ53" s="852">
        <v>4488</v>
      </c>
      <c r="AR53" s="853">
        <v>6</v>
      </c>
      <c r="AS53" s="853">
        <v>29.28</v>
      </c>
      <c r="AT53" s="853">
        <v>22.37</v>
      </c>
      <c r="AU53" s="854">
        <v>0</v>
      </c>
      <c r="AV53" s="856">
        <f t="shared" si="1"/>
        <v>33675</v>
      </c>
      <c r="AW53" s="857">
        <f t="shared" si="2"/>
        <v>11265</v>
      </c>
      <c r="AX53" s="858">
        <f t="shared" si="3"/>
        <v>277.20000000000005</v>
      </c>
      <c r="AY53" s="858">
        <f t="shared" si="10"/>
        <v>190.18</v>
      </c>
      <c r="AZ53" s="858">
        <f t="shared" si="3"/>
        <v>0</v>
      </c>
    </row>
    <row r="54" spans="1:52" s="851" customFormat="1" x14ac:dyDescent="0.2">
      <c r="A54" s="511" t="s">
        <v>129</v>
      </c>
      <c r="B54" s="511" t="s">
        <v>141</v>
      </c>
      <c r="C54" s="512">
        <v>414.8</v>
      </c>
      <c r="D54" s="512">
        <v>316.97000000000003</v>
      </c>
      <c r="E54" s="511" t="s">
        <v>116</v>
      </c>
      <c r="F54" s="512"/>
      <c r="H54" s="512">
        <f t="shared" si="0"/>
        <v>731.77</v>
      </c>
      <c r="I54" s="851" t="s">
        <v>457</v>
      </c>
      <c r="J54" s="511" t="s">
        <v>82</v>
      </c>
      <c r="K54" s="511" t="s">
        <v>430</v>
      </c>
      <c r="L54" s="511" t="s">
        <v>212</v>
      </c>
      <c r="M54" s="852"/>
      <c r="N54" s="853"/>
      <c r="O54" s="853"/>
      <c r="P54" s="853"/>
      <c r="Q54" s="854"/>
      <c r="R54" s="852">
        <v>36652</v>
      </c>
      <c r="S54" s="853">
        <f t="shared" si="4"/>
        <v>49</v>
      </c>
      <c r="T54" s="853">
        <v>219.52</v>
      </c>
      <c r="U54" s="853">
        <v>182.73</v>
      </c>
      <c r="V54" s="854">
        <v>0</v>
      </c>
      <c r="W54" s="852">
        <v>56848</v>
      </c>
      <c r="X54" s="853">
        <f t="shared" si="5"/>
        <v>76</v>
      </c>
      <c r="Y54" s="853">
        <v>340.48</v>
      </c>
      <c r="Z54" s="853">
        <v>283.41000000000003</v>
      </c>
      <c r="AA54" s="854"/>
      <c r="AB54" s="852">
        <v>68068</v>
      </c>
      <c r="AC54" s="853">
        <f t="shared" si="6"/>
        <v>91</v>
      </c>
      <c r="AD54" s="853">
        <v>407.68</v>
      </c>
      <c r="AE54" s="853">
        <v>339.35</v>
      </c>
      <c r="AF54" s="854"/>
      <c r="AG54" s="855">
        <v>55352</v>
      </c>
      <c r="AH54" s="855">
        <f t="shared" si="8"/>
        <v>74</v>
      </c>
      <c r="AI54" s="855">
        <v>331.52</v>
      </c>
      <c r="AJ54" s="855">
        <v>275.95</v>
      </c>
      <c r="AK54" s="855"/>
      <c r="AL54" s="852">
        <v>56848</v>
      </c>
      <c r="AM54" s="853">
        <f t="shared" si="7"/>
        <v>76</v>
      </c>
      <c r="AN54" s="853">
        <v>370.88</v>
      </c>
      <c r="AO54" s="853">
        <v>283.41000000000003</v>
      </c>
      <c r="AP54" s="854"/>
      <c r="AQ54" s="852">
        <v>63580</v>
      </c>
      <c r="AR54" s="853">
        <v>85</v>
      </c>
      <c r="AS54" s="853">
        <v>414.8</v>
      </c>
      <c r="AT54" s="853">
        <v>316.97000000000003</v>
      </c>
      <c r="AU54" s="854">
        <v>0</v>
      </c>
      <c r="AV54" s="856">
        <f t="shared" si="1"/>
        <v>280576</v>
      </c>
      <c r="AW54" s="857">
        <f t="shared" si="2"/>
        <v>57223</v>
      </c>
      <c r="AX54" s="858">
        <f t="shared" si="3"/>
        <v>2084.88</v>
      </c>
      <c r="AY54" s="858">
        <f t="shared" si="10"/>
        <v>1499.0900000000001</v>
      </c>
      <c r="AZ54" s="858">
        <f t="shared" si="3"/>
        <v>0</v>
      </c>
    </row>
    <row r="55" spans="1:52" s="851" customFormat="1" x14ac:dyDescent="0.2">
      <c r="A55" s="511" t="s">
        <v>122</v>
      </c>
      <c r="B55" s="511" t="s">
        <v>141</v>
      </c>
      <c r="C55" s="512">
        <v>217.44</v>
      </c>
      <c r="D55" s="512"/>
      <c r="E55" s="511" t="s">
        <v>116</v>
      </c>
      <c r="F55" s="512"/>
      <c r="H55" s="512">
        <f t="shared" si="0"/>
        <v>217.44</v>
      </c>
      <c r="I55" s="851" t="s">
        <v>457</v>
      </c>
      <c r="J55" s="511" t="s">
        <v>82</v>
      </c>
      <c r="K55" s="511" t="s">
        <v>431</v>
      </c>
      <c r="L55" s="511" t="s">
        <v>272</v>
      </c>
      <c r="M55" s="852"/>
      <c r="N55" s="853"/>
      <c r="O55" s="853"/>
      <c r="P55" s="853"/>
      <c r="Q55" s="854"/>
      <c r="R55" s="852">
        <v>0</v>
      </c>
      <c r="S55" s="853">
        <f t="shared" si="4"/>
        <v>0</v>
      </c>
      <c r="T55" s="853">
        <v>199.49</v>
      </c>
      <c r="U55" s="853">
        <v>0</v>
      </c>
      <c r="V55" s="854">
        <v>0</v>
      </c>
      <c r="W55" s="852">
        <v>0</v>
      </c>
      <c r="X55" s="853">
        <f t="shared" si="5"/>
        <v>0</v>
      </c>
      <c r="Y55" s="853">
        <v>199.49</v>
      </c>
      <c r="Z55" s="853"/>
      <c r="AA55" s="854"/>
      <c r="AB55" s="852">
        <v>0</v>
      </c>
      <c r="AC55" s="853">
        <f t="shared" si="6"/>
        <v>0</v>
      </c>
      <c r="AD55" s="853">
        <v>199.49</v>
      </c>
      <c r="AE55" s="853"/>
      <c r="AF55" s="854"/>
      <c r="AG55" s="855">
        <v>0</v>
      </c>
      <c r="AH55" s="855">
        <f t="shared" si="8"/>
        <v>0</v>
      </c>
      <c r="AI55" s="855">
        <v>199.49</v>
      </c>
      <c r="AJ55" s="855"/>
      <c r="AK55" s="855"/>
      <c r="AL55" s="852">
        <v>0</v>
      </c>
      <c r="AM55" s="853">
        <f t="shared" si="7"/>
        <v>0</v>
      </c>
      <c r="AN55" s="853">
        <v>217.44</v>
      </c>
      <c r="AO55" s="853"/>
      <c r="AP55" s="854"/>
      <c r="AQ55" s="852">
        <v>0</v>
      </c>
      <c r="AR55" s="853">
        <v>0</v>
      </c>
      <c r="AS55" s="853">
        <v>217.44</v>
      </c>
      <c r="AT55" s="853">
        <v>0</v>
      </c>
      <c r="AU55" s="854">
        <v>0</v>
      </c>
      <c r="AV55" s="856">
        <f t="shared" si="1"/>
        <v>0</v>
      </c>
      <c r="AW55" s="857">
        <f t="shared" si="2"/>
        <v>0</v>
      </c>
      <c r="AX55" s="858">
        <f t="shared" si="3"/>
        <v>1232.8400000000001</v>
      </c>
      <c r="AY55" s="858">
        <f t="shared" si="10"/>
        <v>0</v>
      </c>
      <c r="AZ55" s="858">
        <f t="shared" si="3"/>
        <v>0</v>
      </c>
    </row>
    <row r="56" spans="1:52" s="851" customFormat="1" x14ac:dyDescent="0.2">
      <c r="A56" s="511" t="s">
        <v>124</v>
      </c>
      <c r="B56" s="511" t="s">
        <v>141</v>
      </c>
      <c r="C56" s="512">
        <v>420.85</v>
      </c>
      <c r="D56" s="512"/>
      <c r="E56" s="511" t="s">
        <v>115</v>
      </c>
      <c r="F56" s="512"/>
      <c r="H56" s="512">
        <f t="shared" si="0"/>
        <v>420.85</v>
      </c>
      <c r="I56" s="851" t="s">
        <v>457</v>
      </c>
      <c r="J56" s="511" t="s">
        <v>125</v>
      </c>
      <c r="K56" s="511" t="s">
        <v>432</v>
      </c>
      <c r="L56" s="511" t="s">
        <v>213</v>
      </c>
      <c r="M56" s="852"/>
      <c r="N56" s="853"/>
      <c r="O56" s="853"/>
      <c r="P56" s="853"/>
      <c r="Q56" s="854"/>
      <c r="R56" s="852">
        <v>0</v>
      </c>
      <c r="S56" s="853">
        <f>R56/748</f>
        <v>0</v>
      </c>
      <c r="T56" s="853">
        <v>386.1</v>
      </c>
      <c r="U56" s="853">
        <v>0</v>
      </c>
      <c r="V56" s="854">
        <v>0</v>
      </c>
      <c r="W56" s="852">
        <v>0</v>
      </c>
      <c r="X56" s="853">
        <f t="shared" si="5"/>
        <v>0</v>
      </c>
      <c r="Y56" s="853">
        <v>386.1</v>
      </c>
      <c r="Z56" s="853"/>
      <c r="AA56" s="854"/>
      <c r="AB56" s="852">
        <v>0</v>
      </c>
      <c r="AC56" s="853">
        <f>AB56/748</f>
        <v>0</v>
      </c>
      <c r="AD56" s="853">
        <v>386.1</v>
      </c>
      <c r="AE56" s="853"/>
      <c r="AF56" s="854"/>
      <c r="AG56" s="855">
        <v>0</v>
      </c>
      <c r="AH56" s="855">
        <f t="shared" si="8"/>
        <v>0</v>
      </c>
      <c r="AI56" s="855">
        <v>386.1</v>
      </c>
      <c r="AJ56" s="855"/>
      <c r="AK56" s="855"/>
      <c r="AL56" s="852">
        <v>0</v>
      </c>
      <c r="AM56" s="853">
        <f t="shared" si="7"/>
        <v>0</v>
      </c>
      <c r="AN56" s="853">
        <v>420.85</v>
      </c>
      <c r="AO56" s="853"/>
      <c r="AP56" s="854"/>
      <c r="AQ56" s="852">
        <v>0</v>
      </c>
      <c r="AR56" s="853">
        <v>0</v>
      </c>
      <c r="AS56" s="853">
        <v>420.85</v>
      </c>
      <c r="AT56" s="853">
        <v>0</v>
      </c>
      <c r="AU56" s="854">
        <v>0</v>
      </c>
      <c r="AV56" s="856">
        <f t="shared" si="1"/>
        <v>0</v>
      </c>
      <c r="AW56" s="857">
        <f t="shared" si="2"/>
        <v>0</v>
      </c>
      <c r="AX56" s="858">
        <f t="shared" si="3"/>
        <v>2386.1</v>
      </c>
      <c r="AY56" s="858">
        <f t="shared" si="10"/>
        <v>0</v>
      </c>
      <c r="AZ56" s="858">
        <f t="shared" si="3"/>
        <v>0</v>
      </c>
    </row>
    <row r="57" spans="1:52" s="5" customFormat="1" x14ac:dyDescent="0.2">
      <c r="A57" s="747" t="s">
        <v>127</v>
      </c>
      <c r="B57" s="747" t="s">
        <v>141</v>
      </c>
      <c r="C57" s="748"/>
      <c r="D57" s="748"/>
      <c r="E57" s="747" t="s">
        <v>115</v>
      </c>
      <c r="F57" s="748"/>
      <c r="H57" s="748">
        <f t="shared" si="0"/>
        <v>0</v>
      </c>
      <c r="I57" s="747"/>
      <c r="J57" s="747" t="s">
        <v>125</v>
      </c>
      <c r="K57" s="747"/>
      <c r="L57" s="747"/>
      <c r="M57" s="749"/>
      <c r="N57" s="750"/>
      <c r="O57" s="750"/>
      <c r="P57" s="750"/>
      <c r="Q57" s="751"/>
      <c r="R57" s="749"/>
      <c r="S57" s="750">
        <f t="shared" si="4"/>
        <v>0</v>
      </c>
      <c r="T57" s="750"/>
      <c r="U57" s="750"/>
      <c r="V57" s="751"/>
      <c r="W57" s="749"/>
      <c r="X57" s="750">
        <f t="shared" si="5"/>
        <v>0</v>
      </c>
      <c r="Y57" s="750"/>
      <c r="Z57" s="750"/>
      <c r="AA57" s="751"/>
      <c r="AB57" s="749"/>
      <c r="AC57" s="750">
        <f t="shared" si="6"/>
        <v>0</v>
      </c>
      <c r="AD57" s="750"/>
      <c r="AE57" s="750"/>
      <c r="AF57" s="751"/>
      <c r="AG57" s="752"/>
      <c r="AH57" s="752">
        <f t="shared" si="8"/>
        <v>0</v>
      </c>
      <c r="AI57" s="752"/>
      <c r="AJ57" s="752"/>
      <c r="AK57" s="752"/>
      <c r="AL57" s="749"/>
      <c r="AM57" s="750">
        <f>AL57/748</f>
        <v>0</v>
      </c>
      <c r="AN57" s="750"/>
      <c r="AO57" s="750"/>
      <c r="AP57" s="751"/>
      <c r="AQ57" s="749"/>
      <c r="AR57" s="750"/>
      <c r="AS57" s="750">
        <v>0</v>
      </c>
      <c r="AT57" s="750">
        <v>0</v>
      </c>
      <c r="AU57" s="751">
        <v>0</v>
      </c>
      <c r="AV57" s="753">
        <f t="shared" si="1"/>
        <v>0</v>
      </c>
      <c r="AW57" s="754">
        <f t="shared" si="2"/>
        <v>0</v>
      </c>
      <c r="AX57" s="755">
        <f t="shared" si="3"/>
        <v>0</v>
      </c>
      <c r="AY57" s="755">
        <f t="shared" si="10"/>
        <v>0</v>
      </c>
      <c r="AZ57" s="755">
        <f t="shared" si="3"/>
        <v>0</v>
      </c>
    </row>
    <row r="58" spans="1:52" s="5" customFormat="1" x14ac:dyDescent="0.2">
      <c r="A58" s="747" t="s">
        <v>119</v>
      </c>
      <c r="B58" s="747" t="s">
        <v>141</v>
      </c>
      <c r="C58" s="748"/>
      <c r="D58" s="748"/>
      <c r="E58" s="747" t="s">
        <v>115</v>
      </c>
      <c r="F58" s="748"/>
      <c r="H58" s="748">
        <f t="shared" si="0"/>
        <v>0</v>
      </c>
      <c r="I58" s="747"/>
      <c r="J58" s="747" t="s">
        <v>125</v>
      </c>
      <c r="K58" s="747"/>
      <c r="L58" s="747"/>
      <c r="M58" s="749"/>
      <c r="N58" s="750"/>
      <c r="O58" s="750"/>
      <c r="P58" s="750"/>
      <c r="Q58" s="751"/>
      <c r="R58" s="749"/>
      <c r="S58" s="750">
        <f t="shared" si="4"/>
        <v>0</v>
      </c>
      <c r="T58" s="750"/>
      <c r="U58" s="750"/>
      <c r="V58" s="751"/>
      <c r="W58" s="749"/>
      <c r="X58" s="750">
        <f t="shared" si="5"/>
        <v>0</v>
      </c>
      <c r="Y58" s="750"/>
      <c r="Z58" s="750"/>
      <c r="AA58" s="751"/>
      <c r="AB58" s="749"/>
      <c r="AC58" s="750">
        <f t="shared" si="6"/>
        <v>0</v>
      </c>
      <c r="AD58" s="750"/>
      <c r="AE58" s="750"/>
      <c r="AF58" s="751"/>
      <c r="AG58" s="752"/>
      <c r="AH58" s="752">
        <f t="shared" si="8"/>
        <v>0</v>
      </c>
      <c r="AI58" s="752"/>
      <c r="AJ58" s="752"/>
      <c r="AK58" s="752"/>
      <c r="AL58" s="749"/>
      <c r="AM58" s="750">
        <f t="shared" si="7"/>
        <v>0</v>
      </c>
      <c r="AN58" s="750"/>
      <c r="AO58" s="750"/>
      <c r="AP58" s="751"/>
      <c r="AQ58" s="749"/>
      <c r="AR58" s="750"/>
      <c r="AS58" s="750">
        <v>0</v>
      </c>
      <c r="AT58" s="750">
        <v>0</v>
      </c>
      <c r="AU58" s="751">
        <v>0</v>
      </c>
      <c r="AV58" s="753">
        <f t="shared" si="1"/>
        <v>0</v>
      </c>
      <c r="AW58" s="754">
        <f t="shared" si="2"/>
        <v>0</v>
      </c>
      <c r="AX58" s="755">
        <f t="shared" si="3"/>
        <v>0</v>
      </c>
      <c r="AY58" s="755">
        <f t="shared" ref="AY58:AY88" si="11">P58+AO2504+Z58+AE58+AJ58+AO58+AT58</f>
        <v>0</v>
      </c>
      <c r="AZ58" s="755">
        <f t="shared" si="3"/>
        <v>0</v>
      </c>
    </row>
    <row r="59" spans="1:52" s="851" customFormat="1" x14ac:dyDescent="0.2">
      <c r="A59" s="511" t="s">
        <v>38</v>
      </c>
      <c r="B59" s="511" t="s">
        <v>141</v>
      </c>
      <c r="C59" s="512">
        <v>1390.8</v>
      </c>
      <c r="D59" s="512">
        <v>1062.79</v>
      </c>
      <c r="E59" s="511" t="s">
        <v>101</v>
      </c>
      <c r="F59" s="512">
        <v>274.68</v>
      </c>
      <c r="H59" s="512">
        <f>C59+D59+F59</f>
        <v>2728.27</v>
      </c>
      <c r="I59" s="851" t="s">
        <v>459</v>
      </c>
      <c r="J59" s="511" t="s">
        <v>83</v>
      </c>
      <c r="K59" s="511" t="s">
        <v>316</v>
      </c>
      <c r="L59" s="511" t="s">
        <v>237</v>
      </c>
      <c r="M59" s="852"/>
      <c r="N59" s="853"/>
      <c r="O59" s="853"/>
      <c r="P59" s="853"/>
      <c r="Q59" s="854"/>
      <c r="R59" s="852">
        <v>175780</v>
      </c>
      <c r="S59" s="853">
        <f t="shared" si="4"/>
        <v>235</v>
      </c>
      <c r="T59" s="853">
        <v>1052.8</v>
      </c>
      <c r="U59" s="853">
        <v>876.34</v>
      </c>
      <c r="V59" s="854">
        <v>273.07</v>
      </c>
      <c r="W59" s="852">
        <v>148852</v>
      </c>
      <c r="X59" s="853">
        <f t="shared" si="5"/>
        <v>199</v>
      </c>
      <c r="Y59" s="853">
        <v>891.52</v>
      </c>
      <c r="Z59" s="853">
        <v>742.09</v>
      </c>
      <c r="AA59" s="854">
        <v>274.68</v>
      </c>
      <c r="AB59" s="852">
        <v>65076</v>
      </c>
      <c r="AC59" s="853">
        <f t="shared" si="6"/>
        <v>87</v>
      </c>
      <c r="AD59" s="853">
        <v>389.76</v>
      </c>
      <c r="AE59" s="853">
        <v>324.43</v>
      </c>
      <c r="AF59" s="854">
        <v>274.68</v>
      </c>
      <c r="AG59" s="855">
        <v>60588</v>
      </c>
      <c r="AH59" s="855">
        <f t="shared" si="8"/>
        <v>81</v>
      </c>
      <c r="AI59" s="855">
        <v>362.88</v>
      </c>
      <c r="AJ59" s="855">
        <v>302.06</v>
      </c>
      <c r="AK59" s="855">
        <v>274.68</v>
      </c>
      <c r="AL59" s="852">
        <v>109956</v>
      </c>
      <c r="AM59" s="853">
        <f t="shared" si="7"/>
        <v>147</v>
      </c>
      <c r="AN59" s="853">
        <v>717.36</v>
      </c>
      <c r="AO59" s="853">
        <v>548.17999999999995</v>
      </c>
      <c r="AP59" s="854">
        <v>274.68</v>
      </c>
      <c r="AQ59" s="852">
        <v>213180</v>
      </c>
      <c r="AR59" s="853">
        <v>285</v>
      </c>
      <c r="AS59" s="853">
        <v>1390.8</v>
      </c>
      <c r="AT59" s="853">
        <v>1062.79</v>
      </c>
      <c r="AU59" s="854">
        <v>274.68</v>
      </c>
      <c r="AV59" s="856">
        <f t="shared" si="1"/>
        <v>663623</v>
      </c>
      <c r="AW59" s="857">
        <f t="shared" si="2"/>
        <v>110843</v>
      </c>
      <c r="AX59" s="858">
        <f t="shared" si="3"/>
        <v>4805.12</v>
      </c>
      <c r="AY59" s="858">
        <f t="shared" si="11"/>
        <v>2979.5499999999997</v>
      </c>
      <c r="AZ59" s="858">
        <f t="shared" si="3"/>
        <v>1646.4700000000003</v>
      </c>
    </row>
    <row r="60" spans="1:52" s="851" customFormat="1" x14ac:dyDescent="0.2">
      <c r="A60" s="511" t="s">
        <v>39</v>
      </c>
      <c r="B60" s="511" t="s">
        <v>141</v>
      </c>
      <c r="C60" s="512">
        <v>107.36</v>
      </c>
      <c r="D60" s="512">
        <v>82.04</v>
      </c>
      <c r="E60" s="511" t="s">
        <v>101</v>
      </c>
      <c r="F60" s="512">
        <v>274.68</v>
      </c>
      <c r="H60" s="512">
        <f t="shared" si="0"/>
        <v>464.08000000000004</v>
      </c>
      <c r="I60" s="851" t="s">
        <v>458</v>
      </c>
      <c r="J60" s="511" t="s">
        <v>83</v>
      </c>
      <c r="K60" s="511" t="s">
        <v>317</v>
      </c>
      <c r="L60" s="511" t="s">
        <v>238</v>
      </c>
      <c r="M60" s="852"/>
      <c r="N60" s="853"/>
      <c r="O60" s="853"/>
      <c r="P60" s="853"/>
      <c r="Q60" s="854"/>
      <c r="R60" s="852">
        <v>6732</v>
      </c>
      <c r="S60" s="853">
        <f t="shared" si="4"/>
        <v>9</v>
      </c>
      <c r="T60" s="853">
        <v>40.32</v>
      </c>
      <c r="U60" s="853">
        <v>33.56</v>
      </c>
      <c r="V60" s="854">
        <v>273.07</v>
      </c>
      <c r="W60" s="852">
        <v>8976</v>
      </c>
      <c r="X60" s="853">
        <f t="shared" si="5"/>
        <v>12</v>
      </c>
      <c r="Y60" s="853">
        <v>53.76</v>
      </c>
      <c r="Z60" s="853">
        <v>44.75</v>
      </c>
      <c r="AA60" s="854">
        <v>274.68</v>
      </c>
      <c r="AB60" s="852">
        <v>31416</v>
      </c>
      <c r="AC60" s="853">
        <f t="shared" si="6"/>
        <v>42</v>
      </c>
      <c r="AD60" s="853">
        <v>188.16</v>
      </c>
      <c r="AE60" s="853">
        <v>156.62</v>
      </c>
      <c r="AF60" s="854">
        <v>274.68</v>
      </c>
      <c r="AG60" s="855">
        <v>11968</v>
      </c>
      <c r="AH60" s="855">
        <f t="shared" si="8"/>
        <v>16</v>
      </c>
      <c r="AI60" s="855">
        <v>71.680000000000007</v>
      </c>
      <c r="AJ60" s="855">
        <v>59.67</v>
      </c>
      <c r="AK60" s="855">
        <v>274.68</v>
      </c>
      <c r="AL60" s="852">
        <v>11968</v>
      </c>
      <c r="AM60" s="853">
        <f t="shared" si="7"/>
        <v>16</v>
      </c>
      <c r="AN60" s="853">
        <v>78.08</v>
      </c>
      <c r="AO60" s="853">
        <v>59.67</v>
      </c>
      <c r="AP60" s="854">
        <v>274.68</v>
      </c>
      <c r="AQ60" s="852">
        <v>16456</v>
      </c>
      <c r="AR60" s="853">
        <v>22</v>
      </c>
      <c r="AS60" s="853">
        <v>107.36</v>
      </c>
      <c r="AT60" s="853">
        <v>82.04</v>
      </c>
      <c r="AU60" s="854">
        <v>274.68</v>
      </c>
      <c r="AV60" s="856">
        <f t="shared" si="1"/>
        <v>75564</v>
      </c>
      <c r="AW60" s="857">
        <f t="shared" si="2"/>
        <v>12069</v>
      </c>
      <c r="AX60" s="858">
        <f t="shared" si="3"/>
        <v>539.36</v>
      </c>
      <c r="AY60" s="858">
        <f t="shared" si="11"/>
        <v>402.75000000000006</v>
      </c>
      <c r="AZ60" s="858">
        <f t="shared" si="3"/>
        <v>1646.4700000000003</v>
      </c>
    </row>
    <row r="61" spans="1:52" s="851" customFormat="1" x14ac:dyDescent="0.2">
      <c r="A61" s="511" t="s">
        <v>40</v>
      </c>
      <c r="B61" s="511" t="s">
        <v>141</v>
      </c>
      <c r="C61" s="512">
        <v>527.04</v>
      </c>
      <c r="D61" s="512">
        <v>402.74</v>
      </c>
      <c r="E61" s="511" t="s">
        <v>101</v>
      </c>
      <c r="F61" s="512">
        <v>274.68</v>
      </c>
      <c r="H61" s="512">
        <f t="shared" si="0"/>
        <v>1204.46</v>
      </c>
      <c r="I61" s="851" t="s">
        <v>458</v>
      </c>
      <c r="J61" s="511" t="s">
        <v>83</v>
      </c>
      <c r="K61" s="511" t="s">
        <v>425</v>
      </c>
      <c r="L61" s="511" t="s">
        <v>239</v>
      </c>
      <c r="M61" s="852"/>
      <c r="N61" s="853"/>
      <c r="O61" s="853"/>
      <c r="P61" s="853"/>
      <c r="Q61" s="854"/>
      <c r="R61" s="852">
        <v>216920</v>
      </c>
      <c r="S61" s="853">
        <f t="shared" si="4"/>
        <v>290</v>
      </c>
      <c r="T61" s="853">
        <v>1299.2</v>
      </c>
      <c r="U61" s="853">
        <v>1081.44</v>
      </c>
      <c r="V61" s="854">
        <v>273.07</v>
      </c>
      <c r="W61" s="852">
        <v>240856</v>
      </c>
      <c r="X61" s="853">
        <f t="shared" si="5"/>
        <v>322</v>
      </c>
      <c r="Y61" s="853">
        <v>1442.56</v>
      </c>
      <c r="Z61" s="853">
        <v>1200.77</v>
      </c>
      <c r="AA61" s="854">
        <v>274.68</v>
      </c>
      <c r="AB61" s="852">
        <v>61336</v>
      </c>
      <c r="AC61" s="853">
        <f t="shared" si="6"/>
        <v>82</v>
      </c>
      <c r="AD61" s="853">
        <v>367.36</v>
      </c>
      <c r="AE61" s="853">
        <v>305.79000000000002</v>
      </c>
      <c r="AF61" s="854">
        <v>274.68</v>
      </c>
      <c r="AG61" s="855">
        <v>38148</v>
      </c>
      <c r="AH61" s="855">
        <f t="shared" si="8"/>
        <v>51</v>
      </c>
      <c r="AI61" s="855">
        <v>228.48</v>
      </c>
      <c r="AJ61" s="855">
        <v>190.18</v>
      </c>
      <c r="AK61" s="855">
        <v>274.68</v>
      </c>
      <c r="AL61" s="852">
        <v>41888</v>
      </c>
      <c r="AM61" s="853">
        <f t="shared" si="7"/>
        <v>56</v>
      </c>
      <c r="AN61" s="853">
        <v>273.27999999999997</v>
      </c>
      <c r="AO61" s="853">
        <v>208.83</v>
      </c>
      <c r="AP61" s="854">
        <v>274.68</v>
      </c>
      <c r="AQ61" s="852"/>
      <c r="AR61" s="853"/>
      <c r="AS61" s="853">
        <v>0</v>
      </c>
      <c r="AT61" s="853">
        <v>0</v>
      </c>
      <c r="AU61" s="854">
        <v>0</v>
      </c>
      <c r="AV61" s="856">
        <f t="shared" si="1"/>
        <v>557316</v>
      </c>
      <c r="AW61" s="857">
        <f t="shared" si="2"/>
        <v>42633</v>
      </c>
      <c r="AX61" s="858">
        <f t="shared" si="3"/>
        <v>3610.88</v>
      </c>
      <c r="AY61" s="858">
        <f t="shared" si="11"/>
        <v>1905.57</v>
      </c>
      <c r="AZ61" s="858">
        <f t="shared" si="3"/>
        <v>1371.7900000000002</v>
      </c>
    </row>
    <row r="62" spans="1:52" s="5" customFormat="1" x14ac:dyDescent="0.2">
      <c r="A62" s="747" t="s">
        <v>56</v>
      </c>
      <c r="B62" s="747" t="s">
        <v>141</v>
      </c>
      <c r="C62" s="748"/>
      <c r="D62" s="748"/>
      <c r="E62" s="747" t="s">
        <v>101</v>
      </c>
      <c r="F62" s="748"/>
      <c r="H62" s="748">
        <f t="shared" si="0"/>
        <v>0</v>
      </c>
      <c r="I62" s="747"/>
      <c r="J62" s="747" t="s">
        <v>86</v>
      </c>
      <c r="K62" s="747" t="s">
        <v>330</v>
      </c>
      <c r="L62" s="747" t="s">
        <v>282</v>
      </c>
      <c r="M62" s="749">
        <v>32912</v>
      </c>
      <c r="N62" s="750">
        <v>44</v>
      </c>
      <c r="O62" s="750">
        <v>197.12</v>
      </c>
      <c r="P62" s="750">
        <v>164.08</v>
      </c>
      <c r="Q62" s="751">
        <v>270.67</v>
      </c>
      <c r="R62" s="749"/>
      <c r="S62" s="750">
        <f t="shared" si="4"/>
        <v>0</v>
      </c>
      <c r="T62" s="750"/>
      <c r="U62" s="750"/>
      <c r="V62" s="751"/>
      <c r="W62" s="749">
        <v>42636</v>
      </c>
      <c r="X62" s="750">
        <f t="shared" si="5"/>
        <v>57</v>
      </c>
      <c r="Y62" s="750">
        <v>255.36</v>
      </c>
      <c r="Z62" s="750">
        <v>212.56</v>
      </c>
      <c r="AA62" s="751">
        <v>274.68</v>
      </c>
      <c r="AB62" s="749">
        <v>35904</v>
      </c>
      <c r="AC62" s="750">
        <f t="shared" si="6"/>
        <v>48</v>
      </c>
      <c r="AD62" s="750">
        <v>215.04</v>
      </c>
      <c r="AE62" s="750">
        <v>179</v>
      </c>
      <c r="AF62" s="751">
        <v>274.68</v>
      </c>
      <c r="AG62" s="752">
        <v>11220</v>
      </c>
      <c r="AH62" s="752">
        <f t="shared" si="8"/>
        <v>15</v>
      </c>
      <c r="AI62" s="752">
        <v>67.2</v>
      </c>
      <c r="AJ62" s="752">
        <v>55.94</v>
      </c>
      <c r="AK62" s="752">
        <v>274.68</v>
      </c>
      <c r="AL62" s="749">
        <v>29172</v>
      </c>
      <c r="AM62" s="750">
        <f t="shared" si="7"/>
        <v>39</v>
      </c>
      <c r="AN62" s="750">
        <v>190.32</v>
      </c>
      <c r="AO62" s="750">
        <v>145.43</v>
      </c>
      <c r="AP62" s="751">
        <v>274.68</v>
      </c>
      <c r="AQ62" s="749"/>
      <c r="AR62" s="750"/>
      <c r="AS62" s="750">
        <v>0</v>
      </c>
      <c r="AT62" s="750">
        <v>0</v>
      </c>
      <c r="AU62" s="751">
        <v>0</v>
      </c>
      <c r="AV62" s="753">
        <f t="shared" si="1"/>
        <v>122711</v>
      </c>
      <c r="AW62" s="754">
        <f t="shared" si="2"/>
        <v>29336</v>
      </c>
      <c r="AX62" s="755">
        <f t="shared" si="3"/>
        <v>925.04</v>
      </c>
      <c r="AY62" s="755">
        <f t="shared" si="11"/>
        <v>757.01</v>
      </c>
      <c r="AZ62" s="755">
        <f t="shared" si="3"/>
        <v>1369.39</v>
      </c>
    </row>
    <row r="63" spans="1:52" s="851" customFormat="1" x14ac:dyDescent="0.2">
      <c r="A63" s="511" t="s">
        <v>41</v>
      </c>
      <c r="B63" s="511" t="s">
        <v>141</v>
      </c>
      <c r="C63" s="512">
        <v>217.44</v>
      </c>
      <c r="D63" s="512"/>
      <c r="E63" s="511" t="s">
        <v>103</v>
      </c>
      <c r="F63" s="512"/>
      <c r="H63" s="512">
        <f t="shared" si="0"/>
        <v>217.44</v>
      </c>
      <c r="I63" s="851" t="s">
        <v>452</v>
      </c>
      <c r="J63" s="511" t="s">
        <v>84</v>
      </c>
      <c r="K63" s="511" t="s">
        <v>404</v>
      </c>
      <c r="L63" s="511" t="s">
        <v>215</v>
      </c>
      <c r="M63" s="852"/>
      <c r="N63" s="853"/>
      <c r="O63" s="853"/>
      <c r="P63" s="853"/>
      <c r="Q63" s="854"/>
      <c r="R63" s="852">
        <v>0</v>
      </c>
      <c r="S63" s="853">
        <f t="shared" si="4"/>
        <v>0</v>
      </c>
      <c r="T63" s="853">
        <v>199.49</v>
      </c>
      <c r="U63" s="853">
        <v>0</v>
      </c>
      <c r="V63" s="854">
        <v>0</v>
      </c>
      <c r="W63" s="852">
        <v>0</v>
      </c>
      <c r="X63" s="853">
        <f t="shared" si="5"/>
        <v>0</v>
      </c>
      <c r="Y63" s="853">
        <v>199.49</v>
      </c>
      <c r="Z63" s="853"/>
      <c r="AA63" s="854"/>
      <c r="AB63" s="852">
        <v>0</v>
      </c>
      <c r="AC63" s="853">
        <f t="shared" si="6"/>
        <v>0</v>
      </c>
      <c r="AD63" s="853">
        <v>199.49</v>
      </c>
      <c r="AE63" s="853"/>
      <c r="AF63" s="854"/>
      <c r="AG63" s="855">
        <v>0</v>
      </c>
      <c r="AH63" s="855">
        <f t="shared" si="8"/>
        <v>0</v>
      </c>
      <c r="AI63" s="855">
        <v>199.49</v>
      </c>
      <c r="AJ63" s="855"/>
      <c r="AK63" s="855"/>
      <c r="AL63" s="852">
        <v>1496</v>
      </c>
      <c r="AM63" s="853">
        <f t="shared" si="7"/>
        <v>2</v>
      </c>
      <c r="AN63" s="853">
        <v>434.88</v>
      </c>
      <c r="AO63" s="853"/>
      <c r="AP63" s="854"/>
      <c r="AQ63" s="852">
        <v>0</v>
      </c>
      <c r="AR63" s="853">
        <v>0</v>
      </c>
      <c r="AS63" s="853">
        <v>217.44</v>
      </c>
      <c r="AT63" s="853">
        <v>0</v>
      </c>
      <c r="AU63" s="854">
        <v>0</v>
      </c>
      <c r="AV63" s="856">
        <f t="shared" si="1"/>
        <v>2</v>
      </c>
      <c r="AW63" s="857">
        <f t="shared" si="2"/>
        <v>1496</v>
      </c>
      <c r="AX63" s="858">
        <f t="shared" si="3"/>
        <v>1450.2800000000002</v>
      </c>
      <c r="AY63" s="858">
        <f t="shared" si="11"/>
        <v>0</v>
      </c>
      <c r="AZ63" s="858">
        <f t="shared" si="3"/>
        <v>0</v>
      </c>
    </row>
    <row r="64" spans="1:52" s="851" customFormat="1" x14ac:dyDescent="0.2">
      <c r="A64" s="511" t="s">
        <v>42</v>
      </c>
      <c r="B64" s="511" t="s">
        <v>141</v>
      </c>
      <c r="C64" s="512">
        <v>217.44</v>
      </c>
      <c r="D64" s="512"/>
      <c r="E64" s="511" t="s">
        <v>103</v>
      </c>
      <c r="F64" s="512"/>
      <c r="H64" s="512">
        <f t="shared" si="0"/>
        <v>217.44</v>
      </c>
      <c r="I64" s="511"/>
      <c r="J64" s="511" t="s">
        <v>85</v>
      </c>
      <c r="K64" s="511" t="s">
        <v>405</v>
      </c>
      <c r="L64" s="511" t="s">
        <v>216</v>
      </c>
      <c r="M64" s="852"/>
      <c r="N64" s="853"/>
      <c r="O64" s="853"/>
      <c r="P64" s="853"/>
      <c r="Q64" s="854"/>
      <c r="R64" s="852"/>
      <c r="S64" s="853">
        <f t="shared" si="4"/>
        <v>0</v>
      </c>
      <c r="T64" s="853">
        <v>199.49</v>
      </c>
      <c r="U64" s="853">
        <v>0</v>
      </c>
      <c r="V64" s="854">
        <v>0</v>
      </c>
      <c r="W64" s="852">
        <v>0</v>
      </c>
      <c r="X64" s="853">
        <f t="shared" si="5"/>
        <v>0</v>
      </c>
      <c r="Y64" s="853">
        <v>199.49</v>
      </c>
      <c r="Z64" s="853"/>
      <c r="AA64" s="854"/>
      <c r="AB64" s="852">
        <v>0</v>
      </c>
      <c r="AC64" s="853">
        <f t="shared" si="6"/>
        <v>0</v>
      </c>
      <c r="AD64" s="853">
        <v>199.49</v>
      </c>
      <c r="AE64" s="853"/>
      <c r="AF64" s="854"/>
      <c r="AG64" s="855">
        <v>0</v>
      </c>
      <c r="AH64" s="855">
        <f t="shared" si="8"/>
        <v>0</v>
      </c>
      <c r="AI64" s="855">
        <v>199.49</v>
      </c>
      <c r="AJ64" s="855"/>
      <c r="AK64" s="855"/>
      <c r="AL64" s="852">
        <v>1496</v>
      </c>
      <c r="AM64" s="853">
        <f t="shared" si="7"/>
        <v>2</v>
      </c>
      <c r="AN64" s="853">
        <v>434.88</v>
      </c>
      <c r="AO64" s="853"/>
      <c r="AP64" s="854"/>
      <c r="AQ64" s="852"/>
      <c r="AR64" s="853"/>
      <c r="AS64" s="853">
        <v>0</v>
      </c>
      <c r="AT64" s="853">
        <v>0</v>
      </c>
      <c r="AU64" s="854">
        <v>0</v>
      </c>
      <c r="AV64" s="856">
        <f t="shared" si="1"/>
        <v>2</v>
      </c>
      <c r="AW64" s="857">
        <f t="shared" si="2"/>
        <v>1496</v>
      </c>
      <c r="AX64" s="858">
        <f t="shared" si="3"/>
        <v>1232.8400000000001</v>
      </c>
      <c r="AY64" s="858">
        <f t="shared" si="11"/>
        <v>0</v>
      </c>
      <c r="AZ64" s="858">
        <f t="shared" si="3"/>
        <v>0</v>
      </c>
    </row>
    <row r="65" spans="1:52" s="851" customFormat="1" x14ac:dyDescent="0.2">
      <c r="A65" s="511" t="s">
        <v>90</v>
      </c>
      <c r="B65" s="511" t="s">
        <v>141</v>
      </c>
      <c r="C65" s="512">
        <v>420.85</v>
      </c>
      <c r="D65" s="512"/>
      <c r="E65" s="511" t="s">
        <v>103</v>
      </c>
      <c r="F65" s="512"/>
      <c r="H65" s="512">
        <f t="shared" si="0"/>
        <v>420.85</v>
      </c>
      <c r="I65" s="851" t="s">
        <v>452</v>
      </c>
      <c r="J65" s="511" t="s">
        <v>84</v>
      </c>
      <c r="K65" s="511" t="s">
        <v>406</v>
      </c>
      <c r="L65" s="511" t="s">
        <v>283</v>
      </c>
      <c r="M65" s="852"/>
      <c r="N65" s="853"/>
      <c r="O65" s="853"/>
      <c r="P65" s="853"/>
      <c r="Q65" s="854"/>
      <c r="R65" s="852">
        <v>748</v>
      </c>
      <c r="S65" s="853">
        <f t="shared" si="4"/>
        <v>1</v>
      </c>
      <c r="T65" s="853">
        <v>386.1</v>
      </c>
      <c r="U65" s="853">
        <v>0</v>
      </c>
      <c r="V65" s="854">
        <v>0</v>
      </c>
      <c r="W65" s="852">
        <v>0</v>
      </c>
      <c r="X65" s="853">
        <f t="shared" si="5"/>
        <v>0</v>
      </c>
      <c r="Y65" s="853">
        <v>386.1</v>
      </c>
      <c r="Z65" s="853"/>
      <c r="AA65" s="854"/>
      <c r="AB65" s="852">
        <v>0</v>
      </c>
      <c r="AC65" s="853">
        <f t="shared" si="6"/>
        <v>0</v>
      </c>
      <c r="AD65" s="853">
        <v>386.1</v>
      </c>
      <c r="AE65" s="853"/>
      <c r="AF65" s="854"/>
      <c r="AG65" s="855">
        <v>0</v>
      </c>
      <c r="AH65" s="855">
        <f>AG65/748</f>
        <v>0</v>
      </c>
      <c r="AI65" s="855">
        <v>386.1</v>
      </c>
      <c r="AJ65" s="855"/>
      <c r="AK65" s="855"/>
      <c r="AL65" s="852">
        <v>0</v>
      </c>
      <c r="AM65" s="853">
        <f t="shared" si="7"/>
        <v>0</v>
      </c>
      <c r="AN65" s="853">
        <v>420.85</v>
      </c>
      <c r="AO65" s="853"/>
      <c r="AP65" s="854"/>
      <c r="AQ65" s="852"/>
      <c r="AR65" s="853"/>
      <c r="AS65" s="853">
        <v>420.85</v>
      </c>
      <c r="AT65" s="853">
        <v>0</v>
      </c>
      <c r="AU65" s="854">
        <v>0</v>
      </c>
      <c r="AV65" s="856">
        <f t="shared" si="1"/>
        <v>748</v>
      </c>
      <c r="AW65" s="857">
        <f t="shared" si="2"/>
        <v>1</v>
      </c>
      <c r="AX65" s="858">
        <f t="shared" si="3"/>
        <v>2386.1</v>
      </c>
      <c r="AY65" s="858">
        <f t="shared" si="11"/>
        <v>0</v>
      </c>
      <c r="AZ65" s="858">
        <f t="shared" si="3"/>
        <v>0</v>
      </c>
    </row>
    <row r="66" spans="1:52" s="851" customFormat="1" x14ac:dyDescent="0.2">
      <c r="A66" s="511" t="s">
        <v>43</v>
      </c>
      <c r="B66" s="511" t="s">
        <v>141</v>
      </c>
      <c r="C66" s="512">
        <v>217.44</v>
      </c>
      <c r="D66" s="512"/>
      <c r="E66" s="511" t="s">
        <v>103</v>
      </c>
      <c r="F66" s="512"/>
      <c r="H66" s="512">
        <f t="shared" si="0"/>
        <v>217.44</v>
      </c>
      <c r="I66" s="851" t="s">
        <v>452</v>
      </c>
      <c r="J66" s="511" t="s">
        <v>84</v>
      </c>
      <c r="K66" s="511" t="s">
        <v>407</v>
      </c>
      <c r="L66" s="511" t="s">
        <v>284</v>
      </c>
      <c r="M66" s="852"/>
      <c r="N66" s="853"/>
      <c r="O66" s="853"/>
      <c r="P66" s="853"/>
      <c r="Q66" s="854"/>
      <c r="R66" s="852">
        <v>748</v>
      </c>
      <c r="S66" s="853">
        <f t="shared" si="4"/>
        <v>1</v>
      </c>
      <c r="T66" s="853">
        <v>199.49</v>
      </c>
      <c r="U66" s="853">
        <v>0</v>
      </c>
      <c r="V66" s="854">
        <v>0</v>
      </c>
      <c r="W66" s="852">
        <v>0</v>
      </c>
      <c r="X66" s="853">
        <f t="shared" si="5"/>
        <v>0</v>
      </c>
      <c r="Y66" s="853">
        <v>199.49</v>
      </c>
      <c r="Z66" s="853"/>
      <c r="AA66" s="854"/>
      <c r="AB66" s="852">
        <v>0</v>
      </c>
      <c r="AC66" s="853">
        <f>AB66/748</f>
        <v>0</v>
      </c>
      <c r="AD66" s="853">
        <v>199.49</v>
      </c>
      <c r="AE66" s="853"/>
      <c r="AF66" s="854"/>
      <c r="AG66" s="855">
        <v>0</v>
      </c>
      <c r="AH66" s="855">
        <f t="shared" si="8"/>
        <v>0</v>
      </c>
      <c r="AI66" s="855">
        <v>199.49</v>
      </c>
      <c r="AJ66" s="855"/>
      <c r="AK66" s="855"/>
      <c r="AL66" s="852">
        <v>0</v>
      </c>
      <c r="AM66" s="853">
        <f t="shared" si="7"/>
        <v>0</v>
      </c>
      <c r="AN66" s="853">
        <v>217.44</v>
      </c>
      <c r="AO66" s="853"/>
      <c r="AP66" s="854"/>
      <c r="AQ66" s="852"/>
      <c r="AR66" s="853"/>
      <c r="AS66" s="853">
        <v>217.44</v>
      </c>
      <c r="AT66" s="853">
        <v>0</v>
      </c>
      <c r="AU66" s="854">
        <v>0</v>
      </c>
      <c r="AV66" s="856">
        <f t="shared" si="1"/>
        <v>748</v>
      </c>
      <c r="AW66" s="857">
        <f t="shared" si="2"/>
        <v>1</v>
      </c>
      <c r="AX66" s="858">
        <f t="shared" si="3"/>
        <v>1232.8400000000001</v>
      </c>
      <c r="AY66" s="858">
        <f t="shared" si="11"/>
        <v>0</v>
      </c>
      <c r="AZ66" s="858">
        <f t="shared" si="3"/>
        <v>0</v>
      </c>
    </row>
    <row r="67" spans="1:52" s="851" customFormat="1" x14ac:dyDescent="0.2">
      <c r="A67" s="511" t="s">
        <v>44</v>
      </c>
      <c r="B67" s="511" t="s">
        <v>141</v>
      </c>
      <c r="C67" s="512">
        <v>434.88</v>
      </c>
      <c r="D67" s="512"/>
      <c r="E67" s="511" t="s">
        <v>103</v>
      </c>
      <c r="F67" s="512"/>
      <c r="H67" s="512">
        <f t="shared" si="0"/>
        <v>434.88</v>
      </c>
      <c r="I67" s="851" t="s">
        <v>452</v>
      </c>
      <c r="J67" s="511" t="s">
        <v>84</v>
      </c>
      <c r="K67" s="511" t="s">
        <v>408</v>
      </c>
      <c r="L67" s="511" t="s">
        <v>217</v>
      </c>
      <c r="M67" s="852"/>
      <c r="N67" s="853"/>
      <c r="O67" s="853"/>
      <c r="P67" s="853"/>
      <c r="Q67" s="854"/>
      <c r="R67" s="852">
        <v>0</v>
      </c>
      <c r="S67" s="853">
        <f t="shared" si="4"/>
        <v>0</v>
      </c>
      <c r="T67" s="853">
        <v>199.49</v>
      </c>
      <c r="U67" s="853">
        <v>0</v>
      </c>
      <c r="V67" s="854">
        <v>0</v>
      </c>
      <c r="W67" s="852">
        <v>0</v>
      </c>
      <c r="X67" s="853">
        <f t="shared" si="5"/>
        <v>0</v>
      </c>
      <c r="Y67" s="853">
        <v>199.49</v>
      </c>
      <c r="Z67" s="853"/>
      <c r="AA67" s="854"/>
      <c r="AB67" s="852">
        <v>0</v>
      </c>
      <c r="AC67" s="853">
        <f t="shared" si="6"/>
        <v>0</v>
      </c>
      <c r="AD67" s="853">
        <v>199.49</v>
      </c>
      <c r="AE67" s="853"/>
      <c r="AF67" s="854"/>
      <c r="AG67" s="855">
        <v>0</v>
      </c>
      <c r="AH67" s="855">
        <f t="shared" si="8"/>
        <v>0</v>
      </c>
      <c r="AI67" s="855">
        <v>199.49</v>
      </c>
      <c r="AJ67" s="855"/>
      <c r="AK67" s="855"/>
      <c r="AL67" s="852">
        <v>0</v>
      </c>
      <c r="AM67" s="853">
        <f t="shared" si="7"/>
        <v>0</v>
      </c>
      <c r="AN67" s="853">
        <v>217.44</v>
      </c>
      <c r="AO67" s="853"/>
      <c r="AP67" s="854"/>
      <c r="AQ67" s="852">
        <v>8228</v>
      </c>
      <c r="AR67" s="853">
        <v>11</v>
      </c>
      <c r="AS67" s="853">
        <v>434.88</v>
      </c>
      <c r="AT67" s="853">
        <v>0</v>
      </c>
      <c r="AU67" s="854">
        <v>0</v>
      </c>
      <c r="AV67" s="856">
        <f t="shared" si="1"/>
        <v>8228</v>
      </c>
      <c r="AW67" s="857">
        <f t="shared" si="2"/>
        <v>11</v>
      </c>
      <c r="AX67" s="858">
        <f t="shared" si="3"/>
        <v>1450.2800000000002</v>
      </c>
      <c r="AY67" s="858">
        <f t="shared" si="11"/>
        <v>0</v>
      </c>
      <c r="AZ67" s="858">
        <f t="shared" si="3"/>
        <v>0</v>
      </c>
    </row>
    <row r="68" spans="1:52" s="851" customFormat="1" x14ac:dyDescent="0.2">
      <c r="A68" s="511" t="s">
        <v>1</v>
      </c>
      <c r="B68" s="511" t="s">
        <v>141</v>
      </c>
      <c r="C68" s="874">
        <v>217.44</v>
      </c>
      <c r="D68" s="512"/>
      <c r="E68" s="511" t="s">
        <v>103</v>
      </c>
      <c r="F68" s="512"/>
      <c r="H68" s="512">
        <f t="shared" si="0"/>
        <v>217.44</v>
      </c>
      <c r="I68" s="851" t="s">
        <v>452</v>
      </c>
      <c r="J68" s="511" t="s">
        <v>72</v>
      </c>
      <c r="K68" s="511" t="s">
        <v>409</v>
      </c>
      <c r="L68" s="511" t="s">
        <v>218</v>
      </c>
      <c r="M68" s="852"/>
      <c r="N68" s="853"/>
      <c r="O68" s="853"/>
      <c r="P68" s="853"/>
      <c r="Q68" s="854"/>
      <c r="R68" s="852">
        <v>0</v>
      </c>
      <c r="S68" s="853">
        <f>R68/748</f>
        <v>0</v>
      </c>
      <c r="T68" s="853">
        <v>-199.49</v>
      </c>
      <c r="U68" s="853">
        <v>0</v>
      </c>
      <c r="V68" s="854">
        <v>0</v>
      </c>
      <c r="W68" s="852">
        <v>0</v>
      </c>
      <c r="X68" s="853">
        <f t="shared" si="5"/>
        <v>0</v>
      </c>
      <c r="Y68" s="853">
        <v>199.49</v>
      </c>
      <c r="Z68" s="853"/>
      <c r="AA68" s="854"/>
      <c r="AB68" s="852">
        <v>0</v>
      </c>
      <c r="AC68" s="853">
        <f t="shared" si="6"/>
        <v>0</v>
      </c>
      <c r="AD68" s="853">
        <v>199.49</v>
      </c>
      <c r="AE68" s="853"/>
      <c r="AF68" s="854"/>
      <c r="AG68" s="855">
        <v>0</v>
      </c>
      <c r="AH68" s="855">
        <f t="shared" si="8"/>
        <v>0</v>
      </c>
      <c r="AI68" s="855">
        <v>199.49</v>
      </c>
      <c r="AJ68" s="855"/>
      <c r="AK68" s="855"/>
      <c r="AL68" s="852"/>
      <c r="AM68" s="853">
        <f t="shared" si="7"/>
        <v>0</v>
      </c>
      <c r="AN68" s="853"/>
      <c r="AO68" s="853"/>
      <c r="AP68" s="854"/>
      <c r="AQ68" s="852">
        <v>0</v>
      </c>
      <c r="AR68" s="853">
        <v>0</v>
      </c>
      <c r="AS68" s="853">
        <v>217.44</v>
      </c>
      <c r="AT68" s="853">
        <v>0</v>
      </c>
      <c r="AU68" s="854">
        <v>0</v>
      </c>
      <c r="AV68" s="856">
        <f t="shared" si="1"/>
        <v>0</v>
      </c>
      <c r="AW68" s="857">
        <f t="shared" si="2"/>
        <v>0</v>
      </c>
      <c r="AX68" s="858">
        <f t="shared" si="3"/>
        <v>616.42000000000007</v>
      </c>
      <c r="AY68" s="858">
        <f t="shared" si="11"/>
        <v>0</v>
      </c>
      <c r="AZ68" s="858">
        <f t="shared" si="3"/>
        <v>0</v>
      </c>
    </row>
    <row r="69" spans="1:52" s="851" customFormat="1" x14ac:dyDescent="0.2">
      <c r="A69" s="511" t="s">
        <v>45</v>
      </c>
      <c r="B69" s="511" t="s">
        <v>141</v>
      </c>
      <c r="C69" s="512">
        <v>336.72</v>
      </c>
      <c r="D69" s="512">
        <v>257.31</v>
      </c>
      <c r="E69" s="511" t="s">
        <v>101</v>
      </c>
      <c r="F69" s="512">
        <v>411.09</v>
      </c>
      <c r="H69" s="512">
        <f>C69+D69+F69</f>
        <v>1005.1199999999999</v>
      </c>
      <c r="I69" s="851" t="s">
        <v>452</v>
      </c>
      <c r="J69" s="511" t="s">
        <v>84</v>
      </c>
      <c r="K69" s="511" t="s">
        <v>410</v>
      </c>
      <c r="L69" s="511" t="s">
        <v>219</v>
      </c>
      <c r="M69" s="852"/>
      <c r="N69" s="853"/>
      <c r="O69" s="853"/>
      <c r="P69" s="853"/>
      <c r="Q69" s="854"/>
      <c r="R69" s="852">
        <v>28424</v>
      </c>
      <c r="S69" s="853">
        <f t="shared" si="4"/>
        <v>38</v>
      </c>
      <c r="T69" s="853">
        <v>170.24</v>
      </c>
      <c r="U69" s="853">
        <v>141.71</v>
      </c>
      <c r="V69" s="854">
        <v>407</v>
      </c>
      <c r="W69" s="852">
        <v>30668</v>
      </c>
      <c r="X69" s="853">
        <f t="shared" si="5"/>
        <v>41</v>
      </c>
      <c r="Y69" s="853">
        <v>183.68</v>
      </c>
      <c r="Z69" s="853">
        <v>152.88999999999999</v>
      </c>
      <c r="AA69" s="854">
        <v>411.09</v>
      </c>
      <c r="AB69" s="852">
        <v>29920</v>
      </c>
      <c r="AC69" s="853">
        <f t="shared" si="6"/>
        <v>40</v>
      </c>
      <c r="AD69" s="853">
        <v>179.2</v>
      </c>
      <c r="AE69" s="853">
        <v>149.16</v>
      </c>
      <c r="AF69" s="854">
        <v>411.09</v>
      </c>
      <c r="AG69" s="855">
        <v>23188</v>
      </c>
      <c r="AH69" s="855">
        <f t="shared" si="8"/>
        <v>31</v>
      </c>
      <c r="AI69" s="855">
        <v>138.88</v>
      </c>
      <c r="AJ69" s="855">
        <v>115.6</v>
      </c>
      <c r="AK69" s="855">
        <v>411.09</v>
      </c>
      <c r="AL69" s="852">
        <v>29920</v>
      </c>
      <c r="AM69" s="853">
        <f>AL69/748</f>
        <v>40</v>
      </c>
      <c r="AN69" s="853">
        <v>195.2</v>
      </c>
      <c r="AO69" s="853">
        <v>149.16</v>
      </c>
      <c r="AP69" s="854">
        <v>411.09</v>
      </c>
      <c r="AQ69" s="852">
        <v>51612</v>
      </c>
      <c r="AR69" s="853">
        <v>69</v>
      </c>
      <c r="AS69" s="853">
        <v>336.72</v>
      </c>
      <c r="AT69" s="853">
        <v>257.31</v>
      </c>
      <c r="AU69" s="854">
        <v>411.09</v>
      </c>
      <c r="AV69" s="856">
        <f t="shared" si="1"/>
        <v>163852</v>
      </c>
      <c r="AW69" s="857">
        <f t="shared" si="2"/>
        <v>30139</v>
      </c>
      <c r="AX69" s="858">
        <f t="shared" si="3"/>
        <v>1203.92</v>
      </c>
      <c r="AY69" s="858">
        <f t="shared" si="11"/>
        <v>824.11999999999989</v>
      </c>
      <c r="AZ69" s="858">
        <f t="shared" si="3"/>
        <v>2462.4499999999998</v>
      </c>
    </row>
    <row r="70" spans="1:52" s="851" customFormat="1" x14ac:dyDescent="0.2">
      <c r="A70" s="511" t="s">
        <v>46</v>
      </c>
      <c r="B70" s="511" t="s">
        <v>141</v>
      </c>
      <c r="C70" s="512">
        <v>87.84</v>
      </c>
      <c r="D70" s="512"/>
      <c r="E70" s="511" t="s">
        <v>103</v>
      </c>
      <c r="F70" s="512"/>
      <c r="H70" s="512">
        <f t="shared" si="0"/>
        <v>87.84</v>
      </c>
      <c r="I70" s="511" t="s">
        <v>452</v>
      </c>
      <c r="J70" s="511" t="s">
        <v>84</v>
      </c>
      <c r="K70" s="511" t="s">
        <v>468</v>
      </c>
      <c r="L70" s="511" t="s">
        <v>203</v>
      </c>
      <c r="M70" s="852"/>
      <c r="N70" s="853"/>
      <c r="O70" s="853"/>
      <c r="P70" s="853"/>
      <c r="Q70" s="854"/>
      <c r="R70" s="852">
        <v>8228</v>
      </c>
      <c r="S70" s="853">
        <f t="shared" si="4"/>
        <v>11</v>
      </c>
      <c r="T70" s="853">
        <v>49.28</v>
      </c>
      <c r="U70" s="853">
        <v>0</v>
      </c>
      <c r="V70" s="854">
        <v>0</v>
      </c>
      <c r="W70" s="852">
        <v>5984</v>
      </c>
      <c r="X70" s="853">
        <f t="shared" si="5"/>
        <v>8</v>
      </c>
      <c r="Y70" s="853">
        <v>35.840000000000003</v>
      </c>
      <c r="Z70" s="853"/>
      <c r="AA70" s="854"/>
      <c r="AB70" s="852">
        <v>4488</v>
      </c>
      <c r="AC70" s="853">
        <f t="shared" si="6"/>
        <v>6</v>
      </c>
      <c r="AD70" s="853">
        <v>26.88</v>
      </c>
      <c r="AE70" s="853"/>
      <c r="AF70" s="854"/>
      <c r="AG70" s="855">
        <v>7480</v>
      </c>
      <c r="AH70" s="855">
        <f t="shared" si="8"/>
        <v>10</v>
      </c>
      <c r="AI70" s="855">
        <v>44.8</v>
      </c>
      <c r="AJ70" s="855"/>
      <c r="AK70" s="855"/>
      <c r="AL70" s="852">
        <v>2992</v>
      </c>
      <c r="AM70" s="853">
        <f t="shared" si="7"/>
        <v>4</v>
      </c>
      <c r="AN70" s="853">
        <v>19.52</v>
      </c>
      <c r="AO70" s="853"/>
      <c r="AP70" s="854"/>
      <c r="AQ70" s="852">
        <v>13464</v>
      </c>
      <c r="AR70" s="853">
        <v>18</v>
      </c>
      <c r="AS70" s="853">
        <v>87.84</v>
      </c>
      <c r="AT70" s="853">
        <v>0</v>
      </c>
      <c r="AU70" s="854">
        <v>0</v>
      </c>
      <c r="AV70" s="856">
        <f t="shared" si="1"/>
        <v>39648</v>
      </c>
      <c r="AW70" s="857">
        <f t="shared" si="2"/>
        <v>3045</v>
      </c>
      <c r="AX70" s="858">
        <f t="shared" si="3"/>
        <v>264.16000000000003</v>
      </c>
      <c r="AY70" s="858">
        <f t="shared" si="11"/>
        <v>0</v>
      </c>
      <c r="AZ70" s="858">
        <f t="shared" si="3"/>
        <v>0</v>
      </c>
    </row>
    <row r="71" spans="1:52" s="851" customFormat="1" x14ac:dyDescent="0.2">
      <c r="A71" s="511" t="s">
        <v>47</v>
      </c>
      <c r="B71" s="511" t="s">
        <v>141</v>
      </c>
      <c r="C71" s="512">
        <v>3406.24</v>
      </c>
      <c r="D71" s="512">
        <v>2602.91</v>
      </c>
      <c r="E71" s="511" t="s">
        <v>101</v>
      </c>
      <c r="F71" s="512">
        <v>411.09</v>
      </c>
      <c r="H71" s="512">
        <f t="shared" si="0"/>
        <v>6420.24</v>
      </c>
      <c r="I71" s="851" t="s">
        <v>452</v>
      </c>
      <c r="J71" s="511" t="s">
        <v>84</v>
      </c>
      <c r="K71" s="511" t="s">
        <v>412</v>
      </c>
      <c r="L71" s="511" t="s">
        <v>220</v>
      </c>
      <c r="M71" s="852"/>
      <c r="N71" s="853"/>
      <c r="O71" s="853"/>
      <c r="P71" s="853"/>
      <c r="Q71" s="854"/>
      <c r="R71" s="852">
        <v>484704</v>
      </c>
      <c r="S71" s="853">
        <f t="shared" si="4"/>
        <v>648</v>
      </c>
      <c r="T71" s="853">
        <v>2903.04</v>
      </c>
      <c r="U71" s="853">
        <v>2416.46</v>
      </c>
      <c r="V71" s="854">
        <v>407</v>
      </c>
      <c r="W71" s="852">
        <v>598400</v>
      </c>
      <c r="X71" s="853">
        <f t="shared" si="5"/>
        <v>800</v>
      </c>
      <c r="Y71" s="853">
        <v>3584</v>
      </c>
      <c r="Z71" s="853">
        <v>2983.28</v>
      </c>
      <c r="AA71" s="854">
        <v>411.09</v>
      </c>
      <c r="AB71" s="852">
        <v>287232</v>
      </c>
      <c r="AC71" s="853">
        <f t="shared" si="6"/>
        <v>384</v>
      </c>
      <c r="AD71" s="853">
        <v>1720.32</v>
      </c>
      <c r="AE71" s="853">
        <v>1431.97</v>
      </c>
      <c r="AF71" s="854">
        <v>411.09</v>
      </c>
      <c r="AG71" s="855">
        <v>45628</v>
      </c>
      <c r="AH71" s="855">
        <f t="shared" si="8"/>
        <v>61</v>
      </c>
      <c r="AI71" s="855">
        <v>273.27999999999997</v>
      </c>
      <c r="AJ71" s="855">
        <v>227.48</v>
      </c>
      <c r="AK71" s="855">
        <v>411.09</v>
      </c>
      <c r="AL71" s="852">
        <v>169796</v>
      </c>
      <c r="AM71" s="853">
        <f t="shared" si="7"/>
        <v>227</v>
      </c>
      <c r="AN71" s="853">
        <v>1107.76</v>
      </c>
      <c r="AO71" s="853">
        <v>846.51</v>
      </c>
      <c r="AP71" s="854">
        <v>411.09</v>
      </c>
      <c r="AQ71" s="852">
        <v>522104</v>
      </c>
      <c r="AR71" s="853">
        <v>698</v>
      </c>
      <c r="AS71" s="853">
        <v>3406.24</v>
      </c>
      <c r="AT71" s="853">
        <v>2602.91</v>
      </c>
      <c r="AU71" s="854">
        <v>411.09</v>
      </c>
      <c r="AV71" s="856">
        <f t="shared" si="1"/>
        <v>1938295</v>
      </c>
      <c r="AW71" s="857">
        <f t="shared" si="2"/>
        <v>172387</v>
      </c>
      <c r="AX71" s="858">
        <f t="shared" ref="AX71:AX88" si="12">O71+T71+Y71+AD71+AI71+AN71+AS71</f>
        <v>12994.640000000001</v>
      </c>
      <c r="AY71" s="858">
        <f t="shared" si="11"/>
        <v>8092.15</v>
      </c>
      <c r="AZ71" s="858">
        <f t="shared" ref="AZ71:AZ85" si="13">Q71+V71+AA71+AF71+AK71+AP71+AU71</f>
        <v>2462.4499999999998</v>
      </c>
    </row>
    <row r="72" spans="1:52" s="851" customFormat="1" x14ac:dyDescent="0.2">
      <c r="A72" s="511" t="s">
        <v>48</v>
      </c>
      <c r="B72" s="511" t="s">
        <v>141</v>
      </c>
      <c r="C72" s="512">
        <v>292.8</v>
      </c>
      <c r="D72" s="512">
        <v>223.75</v>
      </c>
      <c r="E72" s="511" t="s">
        <v>101</v>
      </c>
      <c r="F72" s="512">
        <v>274.68</v>
      </c>
      <c r="H72" s="512">
        <f t="shared" si="0"/>
        <v>791.23</v>
      </c>
      <c r="I72" s="851" t="s">
        <v>452</v>
      </c>
      <c r="J72" s="511" t="s">
        <v>84</v>
      </c>
      <c r="K72" s="511" t="s">
        <v>413</v>
      </c>
      <c r="L72" s="511" t="s">
        <v>221</v>
      </c>
      <c r="M72" s="852"/>
      <c r="N72" s="853"/>
      <c r="O72" s="853"/>
      <c r="P72" s="853"/>
      <c r="Q72" s="854"/>
      <c r="R72" s="852">
        <v>0</v>
      </c>
      <c r="S72" s="853">
        <f t="shared" si="4"/>
        <v>0</v>
      </c>
      <c r="T72" s="853">
        <v>0</v>
      </c>
      <c r="U72" s="853">
        <v>0</v>
      </c>
      <c r="V72" s="854">
        <v>271.95</v>
      </c>
      <c r="W72" s="852">
        <v>0</v>
      </c>
      <c r="X72" s="853">
        <f t="shared" si="5"/>
        <v>0</v>
      </c>
      <c r="Y72" s="853"/>
      <c r="Z72" s="853"/>
      <c r="AA72" s="854">
        <v>274.68</v>
      </c>
      <c r="AB72" s="852">
        <v>74052</v>
      </c>
      <c r="AC72" s="853">
        <f t="shared" si="6"/>
        <v>99</v>
      </c>
      <c r="AD72" s="853">
        <v>443.52</v>
      </c>
      <c r="AE72" s="853">
        <v>369.18</v>
      </c>
      <c r="AF72" s="854">
        <v>274.68</v>
      </c>
      <c r="AG72" s="855">
        <v>41888</v>
      </c>
      <c r="AH72" s="855">
        <f t="shared" si="8"/>
        <v>56</v>
      </c>
      <c r="AI72" s="855">
        <v>250.88</v>
      </c>
      <c r="AJ72" s="855">
        <v>208.83</v>
      </c>
      <c r="AK72" s="855">
        <v>274.68</v>
      </c>
      <c r="AL72" s="852">
        <v>32912</v>
      </c>
      <c r="AM72" s="853">
        <f t="shared" si="7"/>
        <v>44</v>
      </c>
      <c r="AN72" s="853">
        <v>214.72</v>
      </c>
      <c r="AO72" s="853">
        <v>164.08</v>
      </c>
      <c r="AP72" s="854">
        <v>274.68</v>
      </c>
      <c r="AQ72" s="852">
        <v>44880</v>
      </c>
      <c r="AR72" s="853">
        <v>60</v>
      </c>
      <c r="AS72" s="853">
        <v>292.8</v>
      </c>
      <c r="AT72" s="853">
        <v>223.75</v>
      </c>
      <c r="AU72" s="854">
        <v>274.68</v>
      </c>
      <c r="AV72" s="856">
        <f t="shared" si="1"/>
        <v>160864</v>
      </c>
      <c r="AW72" s="857">
        <f t="shared" si="2"/>
        <v>33127</v>
      </c>
      <c r="AX72" s="858">
        <f t="shared" si="12"/>
        <v>1201.92</v>
      </c>
      <c r="AY72" s="858">
        <f t="shared" si="11"/>
        <v>965.84</v>
      </c>
      <c r="AZ72" s="858">
        <f t="shared" si="13"/>
        <v>1645.3500000000001</v>
      </c>
    </row>
    <row r="73" spans="1:52" s="851" customFormat="1" x14ac:dyDescent="0.2">
      <c r="A73" s="511" t="s">
        <v>49</v>
      </c>
      <c r="B73" s="511" t="s">
        <v>141</v>
      </c>
      <c r="C73" s="512">
        <v>273.27999999999997</v>
      </c>
      <c r="D73" s="512">
        <v>208.83</v>
      </c>
      <c r="E73" s="511" t="s">
        <v>101</v>
      </c>
      <c r="F73" s="512">
        <v>411.09</v>
      </c>
      <c r="H73" s="512">
        <f t="shared" ref="H73:H88" si="14">C73+D73+F73</f>
        <v>893.2</v>
      </c>
      <c r="I73" s="851" t="s">
        <v>452</v>
      </c>
      <c r="J73" s="511" t="s">
        <v>84</v>
      </c>
      <c r="K73" s="511" t="s">
        <v>414</v>
      </c>
      <c r="L73" s="511" t="s">
        <v>222</v>
      </c>
      <c r="M73" s="852"/>
      <c r="N73" s="853"/>
      <c r="O73" s="853"/>
      <c r="P73" s="853"/>
      <c r="Q73" s="854"/>
      <c r="R73" s="852">
        <v>0</v>
      </c>
      <c r="S73" s="853">
        <f t="shared" si="4"/>
        <v>0</v>
      </c>
      <c r="T73" s="853">
        <v>0</v>
      </c>
      <c r="U73" s="853">
        <v>0</v>
      </c>
      <c r="V73" s="854">
        <v>407</v>
      </c>
      <c r="W73" s="852">
        <v>0</v>
      </c>
      <c r="X73" s="853">
        <f t="shared" si="5"/>
        <v>0</v>
      </c>
      <c r="Y73" s="853"/>
      <c r="Z73" s="853"/>
      <c r="AA73" s="854">
        <v>411.09</v>
      </c>
      <c r="AB73" s="852">
        <v>176528</v>
      </c>
      <c r="AC73" s="853">
        <f t="shared" si="6"/>
        <v>236</v>
      </c>
      <c r="AD73" s="853">
        <v>1057.28</v>
      </c>
      <c r="AE73" s="853">
        <v>880.07</v>
      </c>
      <c r="AF73" s="854">
        <v>411.09</v>
      </c>
      <c r="AG73" s="855">
        <v>748</v>
      </c>
      <c r="AH73" s="855">
        <f t="shared" si="8"/>
        <v>1</v>
      </c>
      <c r="AI73" s="855">
        <v>4.4800000000000004</v>
      </c>
      <c r="AJ73" s="855">
        <v>3.73</v>
      </c>
      <c r="AK73" s="855">
        <v>411.09</v>
      </c>
      <c r="AL73" s="852">
        <v>748</v>
      </c>
      <c r="AM73" s="853">
        <f t="shared" si="7"/>
        <v>1</v>
      </c>
      <c r="AN73" s="853">
        <v>4.88</v>
      </c>
      <c r="AO73" s="853">
        <v>3.73</v>
      </c>
      <c r="AP73" s="854">
        <v>411.09</v>
      </c>
      <c r="AQ73" s="852">
        <v>41888</v>
      </c>
      <c r="AR73" s="853">
        <v>56</v>
      </c>
      <c r="AS73" s="853">
        <v>273.27999999999997</v>
      </c>
      <c r="AT73" s="853">
        <v>208.83</v>
      </c>
      <c r="AU73" s="854">
        <v>411.09</v>
      </c>
      <c r="AV73" s="856">
        <f t="shared" ref="AV73:AV88" si="15">M73+R73+W73+AB73+AG73+AM73+AQ73</f>
        <v>219165</v>
      </c>
      <c r="AW73" s="857">
        <f t="shared" si="2"/>
        <v>1041</v>
      </c>
      <c r="AX73" s="858">
        <f t="shared" si="12"/>
        <v>1339.92</v>
      </c>
      <c r="AY73" s="858">
        <f t="shared" si="11"/>
        <v>1096.3600000000001</v>
      </c>
      <c r="AZ73" s="858">
        <f t="shared" si="13"/>
        <v>2462.4499999999998</v>
      </c>
    </row>
    <row r="74" spans="1:52" s="851" customFormat="1" x14ac:dyDescent="0.2">
      <c r="A74" s="511" t="s">
        <v>50</v>
      </c>
      <c r="B74" s="511" t="s">
        <v>141</v>
      </c>
      <c r="C74" s="512"/>
      <c r="D74" s="512"/>
      <c r="E74" s="511" t="s">
        <v>101</v>
      </c>
      <c r="F74" s="512">
        <v>274.68</v>
      </c>
      <c r="H74" s="512">
        <f t="shared" si="14"/>
        <v>274.68</v>
      </c>
      <c r="I74" s="851" t="s">
        <v>452</v>
      </c>
      <c r="J74" s="511" t="s">
        <v>84</v>
      </c>
      <c r="K74" s="511" t="s">
        <v>415</v>
      </c>
      <c r="L74" s="511" t="s">
        <v>223</v>
      </c>
      <c r="M74" s="852"/>
      <c r="N74" s="853"/>
      <c r="O74" s="853"/>
      <c r="P74" s="853"/>
      <c r="Q74" s="854"/>
      <c r="R74" s="852">
        <v>0</v>
      </c>
      <c r="S74" s="853">
        <f t="shared" si="4"/>
        <v>0</v>
      </c>
      <c r="T74" s="853">
        <v>0</v>
      </c>
      <c r="U74" s="853">
        <v>0</v>
      </c>
      <c r="V74" s="854">
        <v>271.95</v>
      </c>
      <c r="W74" s="852">
        <v>8976</v>
      </c>
      <c r="X74" s="853">
        <f t="shared" si="5"/>
        <v>12</v>
      </c>
      <c r="Y74" s="853">
        <v>53.76</v>
      </c>
      <c r="Z74" s="853">
        <v>44.75</v>
      </c>
      <c r="AA74" s="854">
        <v>274.68</v>
      </c>
      <c r="AB74" s="852">
        <v>1496</v>
      </c>
      <c r="AC74" s="853">
        <f t="shared" si="6"/>
        <v>2</v>
      </c>
      <c r="AD74" s="853">
        <v>8.9600000000000009</v>
      </c>
      <c r="AE74" s="853">
        <v>7.46</v>
      </c>
      <c r="AF74" s="854">
        <v>274.68</v>
      </c>
      <c r="AG74" s="855">
        <v>0</v>
      </c>
      <c r="AH74" s="855">
        <f t="shared" si="8"/>
        <v>0</v>
      </c>
      <c r="AI74" s="855"/>
      <c r="AJ74" s="855">
        <v>274.68</v>
      </c>
      <c r="AK74" s="855"/>
      <c r="AL74" s="852">
        <v>0</v>
      </c>
      <c r="AM74" s="853">
        <f t="shared" si="7"/>
        <v>0</v>
      </c>
      <c r="AN74" s="853">
        <v>0</v>
      </c>
      <c r="AO74" s="853">
        <v>0</v>
      </c>
      <c r="AP74" s="854">
        <v>274.68</v>
      </c>
      <c r="AQ74" s="852">
        <v>0</v>
      </c>
      <c r="AR74" s="853">
        <v>0</v>
      </c>
      <c r="AS74" s="853">
        <v>0</v>
      </c>
      <c r="AT74" s="853">
        <v>0</v>
      </c>
      <c r="AU74" s="854">
        <v>274.68</v>
      </c>
      <c r="AV74" s="856">
        <f t="shared" si="15"/>
        <v>10472</v>
      </c>
      <c r="AW74" s="857">
        <f t="shared" ref="AW74:AW88" si="16">N74+S74+X74+AC74+AH74+AL74+AR74</f>
        <v>14</v>
      </c>
      <c r="AX74" s="858">
        <f t="shared" si="12"/>
        <v>62.72</v>
      </c>
      <c r="AY74" s="858">
        <f t="shared" si="11"/>
        <v>326.89</v>
      </c>
      <c r="AZ74" s="858">
        <f>Q74+V74+AA74+AF74+AK74+AP74+AU74</f>
        <v>1370.67</v>
      </c>
    </row>
    <row r="75" spans="1:52" s="851" customFormat="1" x14ac:dyDescent="0.2">
      <c r="A75" s="511" t="s">
        <v>51</v>
      </c>
      <c r="B75" s="511" t="s">
        <v>141</v>
      </c>
      <c r="C75" s="512">
        <v>634.4</v>
      </c>
      <c r="D75" s="512">
        <v>484.78</v>
      </c>
      <c r="E75" s="511" t="s">
        <v>101</v>
      </c>
      <c r="F75" s="512">
        <v>411.09</v>
      </c>
      <c r="H75" s="512">
        <f t="shared" si="14"/>
        <v>1530.2699999999998</v>
      </c>
      <c r="I75" s="851" t="s">
        <v>452</v>
      </c>
      <c r="J75" s="511" t="s">
        <v>84</v>
      </c>
      <c r="K75" s="511" t="s">
        <v>403</v>
      </c>
      <c r="L75" s="511" t="s">
        <v>224</v>
      </c>
      <c r="M75" s="852"/>
      <c r="N75" s="853"/>
      <c r="O75" s="853"/>
      <c r="P75" s="853"/>
      <c r="Q75" s="854"/>
      <c r="R75" s="852">
        <v>0</v>
      </c>
      <c r="S75" s="853">
        <f t="shared" si="4"/>
        <v>0</v>
      </c>
      <c r="T75" s="853">
        <v>0</v>
      </c>
      <c r="U75" s="853">
        <v>0</v>
      </c>
      <c r="V75" s="854">
        <v>407</v>
      </c>
      <c r="W75" s="852">
        <v>136884</v>
      </c>
      <c r="X75" s="853">
        <f t="shared" si="5"/>
        <v>183</v>
      </c>
      <c r="Y75" s="853">
        <v>819.84</v>
      </c>
      <c r="Z75" s="853">
        <v>682.43</v>
      </c>
      <c r="AA75" s="854">
        <v>411.09</v>
      </c>
      <c r="AB75" s="852">
        <v>79288</v>
      </c>
      <c r="AC75" s="853">
        <f t="shared" si="6"/>
        <v>106</v>
      </c>
      <c r="AD75" s="853">
        <v>474.88</v>
      </c>
      <c r="AE75" s="853">
        <v>395.28</v>
      </c>
      <c r="AF75" s="854">
        <v>411.09</v>
      </c>
      <c r="AG75" s="855">
        <v>95752</v>
      </c>
      <c r="AH75" s="855">
        <f t="shared" si="8"/>
        <v>128.01069518716577</v>
      </c>
      <c r="AI75" s="855">
        <v>555.52</v>
      </c>
      <c r="AJ75" s="855">
        <v>462.41</v>
      </c>
      <c r="AK75" s="855">
        <v>411.09</v>
      </c>
      <c r="AL75" s="852">
        <v>95744</v>
      </c>
      <c r="AM75" s="853">
        <f t="shared" si="7"/>
        <v>128</v>
      </c>
      <c r="AN75" s="853">
        <v>624.84</v>
      </c>
      <c r="AO75" s="853">
        <v>477.32</v>
      </c>
      <c r="AP75" s="854">
        <v>411.09</v>
      </c>
      <c r="AQ75" s="852">
        <v>97240</v>
      </c>
      <c r="AR75" s="853">
        <v>130</v>
      </c>
      <c r="AS75" s="853">
        <v>634.4</v>
      </c>
      <c r="AT75" s="853">
        <v>484.78</v>
      </c>
      <c r="AU75" s="854">
        <v>411.09</v>
      </c>
      <c r="AV75" s="856">
        <f t="shared" si="15"/>
        <v>409292</v>
      </c>
      <c r="AW75" s="857">
        <f t="shared" si="16"/>
        <v>96291.010695187171</v>
      </c>
      <c r="AX75" s="858">
        <f t="shared" si="12"/>
        <v>3109.48</v>
      </c>
      <c r="AY75" s="858">
        <f t="shared" si="11"/>
        <v>2502.2200000000003</v>
      </c>
      <c r="AZ75" s="858">
        <f t="shared" si="13"/>
        <v>2462.4499999999998</v>
      </c>
    </row>
    <row r="76" spans="1:52" s="851" customFormat="1" x14ac:dyDescent="0.2">
      <c r="A76" s="511" t="s">
        <v>52</v>
      </c>
      <c r="B76" s="511" t="s">
        <v>141</v>
      </c>
      <c r="C76" s="512">
        <v>3606.32</v>
      </c>
      <c r="D76" s="512">
        <v>2755.8</v>
      </c>
      <c r="E76" s="511" t="s">
        <v>101</v>
      </c>
      <c r="F76" s="512">
        <v>549.39</v>
      </c>
      <c r="H76" s="512">
        <f t="shared" si="14"/>
        <v>6911.5100000000011</v>
      </c>
      <c r="I76" s="851" t="s">
        <v>452</v>
      </c>
      <c r="J76" s="511" t="s">
        <v>105</v>
      </c>
      <c r="K76" s="511" t="s">
        <v>417</v>
      </c>
      <c r="L76" s="511" t="s">
        <v>225</v>
      </c>
      <c r="M76" s="852"/>
      <c r="N76" s="853"/>
      <c r="O76" s="853"/>
      <c r="P76" s="853"/>
      <c r="Q76" s="854"/>
      <c r="R76" s="852">
        <v>773432</v>
      </c>
      <c r="S76" s="853">
        <f>R76/748</f>
        <v>1034</v>
      </c>
      <c r="T76" s="853">
        <v>4632.32</v>
      </c>
      <c r="U76" s="853">
        <v>3855.89</v>
      </c>
      <c r="V76" s="854">
        <v>543.92999999999995</v>
      </c>
      <c r="W76" s="852">
        <v>762960</v>
      </c>
      <c r="X76" s="853">
        <f t="shared" ref="X76:X88" si="17">W76/748</f>
        <v>1020</v>
      </c>
      <c r="Y76" s="853">
        <v>4569.6000000000004</v>
      </c>
      <c r="Z76" s="853">
        <v>3803.68</v>
      </c>
      <c r="AA76" s="854">
        <v>549.39</v>
      </c>
      <c r="AB76" s="852">
        <v>746504</v>
      </c>
      <c r="AC76" s="853">
        <f t="shared" ref="AC76:AC78" si="18">AB76/748</f>
        <v>998</v>
      </c>
      <c r="AD76" s="853">
        <v>4471.04</v>
      </c>
      <c r="AE76" s="853">
        <v>3721.64</v>
      </c>
      <c r="AF76" s="854">
        <v>549.39</v>
      </c>
      <c r="AG76" s="855">
        <v>205700</v>
      </c>
      <c r="AH76" s="855">
        <f t="shared" si="8"/>
        <v>275</v>
      </c>
      <c r="AI76" s="855">
        <v>1232</v>
      </c>
      <c r="AJ76" s="855">
        <v>1025.5</v>
      </c>
      <c r="AK76" s="855">
        <v>549.39</v>
      </c>
      <c r="AL76" s="852">
        <v>337348</v>
      </c>
      <c r="AM76" s="853">
        <f t="shared" ref="AM76:AM84" si="19">AL76/748</f>
        <v>451</v>
      </c>
      <c r="AN76" s="853">
        <v>2200.88</v>
      </c>
      <c r="AO76" s="853">
        <v>1681.82</v>
      </c>
      <c r="AP76" s="854">
        <v>549.39</v>
      </c>
      <c r="AQ76" s="852">
        <v>552772</v>
      </c>
      <c r="AR76" s="853">
        <v>739</v>
      </c>
      <c r="AS76" s="853">
        <v>3606.32</v>
      </c>
      <c r="AT76" s="853">
        <v>2755.8</v>
      </c>
      <c r="AU76" s="854">
        <v>549.39</v>
      </c>
      <c r="AV76" s="856">
        <f t="shared" si="15"/>
        <v>3041819</v>
      </c>
      <c r="AW76" s="857">
        <f t="shared" si="16"/>
        <v>341414</v>
      </c>
      <c r="AX76" s="858">
        <f t="shared" si="12"/>
        <v>20712.16</v>
      </c>
      <c r="AY76" s="858">
        <f t="shared" si="11"/>
        <v>12988.439999999999</v>
      </c>
      <c r="AZ76" s="858">
        <f t="shared" si="13"/>
        <v>3290.8799999999997</v>
      </c>
    </row>
    <row r="77" spans="1:52" s="5" customFormat="1" x14ac:dyDescent="0.2">
      <c r="A77" s="747" t="s">
        <v>118</v>
      </c>
      <c r="B77" s="747" t="s">
        <v>141</v>
      </c>
      <c r="C77" s="748"/>
      <c r="D77" s="748"/>
      <c r="E77" s="747" t="s">
        <v>101</v>
      </c>
      <c r="F77" s="748"/>
      <c r="H77" s="748">
        <f t="shared" si="14"/>
        <v>0</v>
      </c>
      <c r="I77" s="747"/>
      <c r="J77" s="747" t="s">
        <v>107</v>
      </c>
      <c r="K77" s="747"/>
      <c r="L77" s="747"/>
      <c r="M77" s="749"/>
      <c r="N77" s="750"/>
      <c r="O77" s="750"/>
      <c r="P77" s="750"/>
      <c r="Q77" s="751"/>
      <c r="R77" s="749"/>
      <c r="S77" s="750">
        <f t="shared" si="4"/>
        <v>0</v>
      </c>
      <c r="T77" s="750"/>
      <c r="U77" s="750"/>
      <c r="V77" s="751"/>
      <c r="W77" s="749"/>
      <c r="X77" s="750">
        <f t="shared" si="17"/>
        <v>0</v>
      </c>
      <c r="Y77" s="750"/>
      <c r="Z77" s="750"/>
      <c r="AA77" s="751"/>
      <c r="AB77" s="749"/>
      <c r="AC77" s="750">
        <f t="shared" si="18"/>
        <v>0</v>
      </c>
      <c r="AD77" s="750"/>
      <c r="AE77" s="750"/>
      <c r="AF77" s="751"/>
      <c r="AG77" s="752"/>
      <c r="AH77" s="752">
        <f t="shared" si="8"/>
        <v>0</v>
      </c>
      <c r="AI77" s="752"/>
      <c r="AJ77" s="752"/>
      <c r="AK77" s="752"/>
      <c r="AL77" s="749"/>
      <c r="AM77" s="750">
        <f t="shared" si="19"/>
        <v>0</v>
      </c>
      <c r="AN77" s="750"/>
      <c r="AO77" s="750"/>
      <c r="AP77" s="751"/>
      <c r="AQ77" s="749"/>
      <c r="AR77" s="750"/>
      <c r="AS77" s="750">
        <v>0</v>
      </c>
      <c r="AT77" s="750">
        <v>0</v>
      </c>
      <c r="AU77" s="751">
        <v>0</v>
      </c>
      <c r="AV77" s="753">
        <f t="shared" si="15"/>
        <v>0</v>
      </c>
      <c r="AW77" s="754">
        <f t="shared" si="16"/>
        <v>0</v>
      </c>
      <c r="AX77" s="755">
        <f t="shared" si="12"/>
        <v>0</v>
      </c>
      <c r="AY77" s="755">
        <f t="shared" si="11"/>
        <v>0</v>
      </c>
      <c r="AZ77" s="755">
        <f t="shared" si="13"/>
        <v>0</v>
      </c>
    </row>
    <row r="78" spans="1:52" s="851" customFormat="1" x14ac:dyDescent="0.2">
      <c r="A78" s="511" t="s">
        <v>465</v>
      </c>
      <c r="B78" s="511" t="s">
        <v>141</v>
      </c>
      <c r="C78" s="512">
        <v>420.85</v>
      </c>
      <c r="D78" s="512"/>
      <c r="E78" s="511"/>
      <c r="F78" s="512"/>
      <c r="H78" s="512">
        <f t="shared" si="14"/>
        <v>420.85</v>
      </c>
      <c r="I78" s="511" t="s">
        <v>457</v>
      </c>
      <c r="J78" s="511" t="s">
        <v>108</v>
      </c>
      <c r="K78" s="511" t="s">
        <v>466</v>
      </c>
      <c r="L78" s="511" t="s">
        <v>198</v>
      </c>
      <c r="M78" s="852"/>
      <c r="N78" s="853"/>
      <c r="O78" s="853"/>
      <c r="P78" s="853"/>
      <c r="Q78" s="854"/>
      <c r="R78" s="852"/>
      <c r="S78" s="853">
        <f t="shared" ref="S78:S83" si="20">R78/748</f>
        <v>0</v>
      </c>
      <c r="T78" s="853"/>
      <c r="U78" s="853"/>
      <c r="V78" s="854"/>
      <c r="W78" s="852"/>
      <c r="X78" s="853">
        <f t="shared" si="17"/>
        <v>0</v>
      </c>
      <c r="Y78" s="853"/>
      <c r="Z78" s="853"/>
      <c r="AA78" s="854"/>
      <c r="AB78" s="852">
        <v>0</v>
      </c>
      <c r="AC78" s="853">
        <f t="shared" si="18"/>
        <v>0</v>
      </c>
      <c r="AD78" s="853">
        <v>386.1</v>
      </c>
      <c r="AE78" s="853"/>
      <c r="AF78" s="854"/>
      <c r="AG78" s="855"/>
      <c r="AH78" s="855">
        <f t="shared" ref="AH78:AH79" si="21">AG78/748</f>
        <v>0</v>
      </c>
      <c r="AI78" s="855"/>
      <c r="AJ78" s="855"/>
      <c r="AK78" s="855"/>
      <c r="AL78" s="852"/>
      <c r="AM78" s="853">
        <f t="shared" si="19"/>
        <v>0</v>
      </c>
      <c r="AN78" s="853"/>
      <c r="AO78" s="853"/>
      <c r="AP78" s="854"/>
      <c r="AQ78" s="852">
        <v>0</v>
      </c>
      <c r="AR78" s="853">
        <v>0</v>
      </c>
      <c r="AS78" s="853">
        <v>420.85</v>
      </c>
      <c r="AT78" s="853">
        <v>0</v>
      </c>
      <c r="AU78" s="854">
        <v>0</v>
      </c>
      <c r="AV78" s="856">
        <f t="shared" si="15"/>
        <v>0</v>
      </c>
      <c r="AW78" s="857">
        <f t="shared" si="16"/>
        <v>0</v>
      </c>
      <c r="AX78" s="858">
        <f t="shared" si="12"/>
        <v>806.95</v>
      </c>
      <c r="AY78" s="858">
        <f t="shared" si="11"/>
        <v>0</v>
      </c>
      <c r="AZ78" s="858">
        <f t="shared" si="13"/>
        <v>0</v>
      </c>
    </row>
    <row r="79" spans="1:52" s="5" customFormat="1" x14ac:dyDescent="0.2">
      <c r="A79" s="747" t="s">
        <v>110</v>
      </c>
      <c r="B79" s="747" t="s">
        <v>141</v>
      </c>
      <c r="C79" s="748"/>
      <c r="D79" s="748"/>
      <c r="E79" s="747"/>
      <c r="F79" s="748"/>
      <c r="H79" s="748">
        <f t="shared" si="14"/>
        <v>0</v>
      </c>
      <c r="I79" s="747"/>
      <c r="J79" s="747" t="s">
        <v>111</v>
      </c>
      <c r="K79" s="747"/>
      <c r="L79" s="747"/>
      <c r="M79" s="749"/>
      <c r="N79" s="750"/>
      <c r="O79" s="750"/>
      <c r="P79" s="750"/>
      <c r="Q79" s="751"/>
      <c r="R79" s="749"/>
      <c r="S79" s="750">
        <f t="shared" si="20"/>
        <v>0</v>
      </c>
      <c r="T79" s="750"/>
      <c r="U79" s="750"/>
      <c r="V79" s="751"/>
      <c r="W79" s="749"/>
      <c r="X79" s="750">
        <f t="shared" si="17"/>
        <v>0</v>
      </c>
      <c r="Y79" s="750"/>
      <c r="Z79" s="750"/>
      <c r="AA79" s="751"/>
      <c r="AB79" s="749"/>
      <c r="AC79" s="750">
        <f>AB79/748</f>
        <v>0</v>
      </c>
      <c r="AD79" s="750"/>
      <c r="AE79" s="750"/>
      <c r="AF79" s="751"/>
      <c r="AG79" s="752"/>
      <c r="AH79" s="752">
        <f t="shared" si="21"/>
        <v>0</v>
      </c>
      <c r="AI79" s="752"/>
      <c r="AJ79" s="752"/>
      <c r="AK79" s="752"/>
      <c r="AL79" s="749"/>
      <c r="AM79" s="750">
        <f t="shared" si="19"/>
        <v>0</v>
      </c>
      <c r="AN79" s="750"/>
      <c r="AO79" s="750"/>
      <c r="AP79" s="751"/>
      <c r="AQ79" s="749"/>
      <c r="AR79" s="750"/>
      <c r="AS79" s="750">
        <v>0</v>
      </c>
      <c r="AT79" s="750">
        <v>0</v>
      </c>
      <c r="AU79" s="751">
        <v>0</v>
      </c>
      <c r="AV79" s="753">
        <f t="shared" si="15"/>
        <v>0</v>
      </c>
      <c r="AW79" s="754">
        <f t="shared" si="16"/>
        <v>0</v>
      </c>
      <c r="AX79" s="755">
        <f t="shared" si="12"/>
        <v>0</v>
      </c>
      <c r="AY79" s="755">
        <f t="shared" si="11"/>
        <v>0</v>
      </c>
      <c r="AZ79" s="755">
        <f t="shared" si="13"/>
        <v>0</v>
      </c>
    </row>
    <row r="80" spans="1:52" s="851" customFormat="1" x14ac:dyDescent="0.2">
      <c r="A80" s="511" t="s">
        <v>53</v>
      </c>
      <c r="B80" s="511" t="s">
        <v>141</v>
      </c>
      <c r="C80" s="512">
        <v>907.68</v>
      </c>
      <c r="D80" s="512">
        <v>693.61</v>
      </c>
      <c r="E80" s="511" t="s">
        <v>62</v>
      </c>
      <c r="F80" s="512">
        <v>411.09</v>
      </c>
      <c r="H80" s="512">
        <f t="shared" si="14"/>
        <v>2012.3799999999999</v>
      </c>
      <c r="I80" s="851" t="s">
        <v>452</v>
      </c>
      <c r="J80" s="511" t="s">
        <v>84</v>
      </c>
      <c r="K80" s="511" t="s">
        <v>418</v>
      </c>
      <c r="L80" s="511" t="s">
        <v>227</v>
      </c>
      <c r="M80" s="852"/>
      <c r="N80" s="853"/>
      <c r="O80" s="853"/>
      <c r="P80" s="853"/>
      <c r="Q80" s="854"/>
      <c r="R80" s="852">
        <v>86020</v>
      </c>
      <c r="S80" s="853">
        <f t="shared" si="20"/>
        <v>115</v>
      </c>
      <c r="T80" s="853">
        <v>515.20000000000005</v>
      </c>
      <c r="U80" s="853">
        <v>428.85</v>
      </c>
      <c r="V80" s="854">
        <v>407</v>
      </c>
      <c r="W80" s="852">
        <v>126412</v>
      </c>
      <c r="X80" s="853">
        <f t="shared" si="17"/>
        <v>169</v>
      </c>
      <c r="Y80" s="853">
        <v>757.12</v>
      </c>
      <c r="Z80" s="853">
        <v>630.22</v>
      </c>
      <c r="AA80" s="854">
        <v>411.09</v>
      </c>
      <c r="AB80" s="852">
        <v>175032</v>
      </c>
      <c r="AC80" s="853">
        <f>AB80/748</f>
        <v>234</v>
      </c>
      <c r="AD80" s="853">
        <v>1048.32</v>
      </c>
      <c r="AE80" s="853">
        <v>872.61</v>
      </c>
      <c r="AF80" s="854">
        <v>411.09</v>
      </c>
      <c r="AG80" s="855">
        <v>123420</v>
      </c>
      <c r="AH80" s="855">
        <f>AG80/748</f>
        <v>165</v>
      </c>
      <c r="AI80" s="855">
        <v>739.2</v>
      </c>
      <c r="AJ80" s="855">
        <v>615.29999999999995</v>
      </c>
      <c r="AK80" s="855">
        <v>411.09</v>
      </c>
      <c r="AL80" s="852">
        <v>144364</v>
      </c>
      <c r="AM80" s="853">
        <f t="shared" si="19"/>
        <v>193</v>
      </c>
      <c r="AN80" s="853">
        <v>941.84</v>
      </c>
      <c r="AO80" s="853">
        <v>719.72</v>
      </c>
      <c r="AP80" s="854">
        <v>411.09</v>
      </c>
      <c r="AQ80" s="852">
        <v>139128</v>
      </c>
      <c r="AR80" s="853">
        <v>186</v>
      </c>
      <c r="AS80" s="853">
        <v>907.68</v>
      </c>
      <c r="AT80" s="853">
        <v>693.61</v>
      </c>
      <c r="AU80" s="854">
        <v>411.09</v>
      </c>
      <c r="AV80" s="856">
        <f t="shared" si="15"/>
        <v>650205</v>
      </c>
      <c r="AW80" s="857">
        <f t="shared" si="16"/>
        <v>145233</v>
      </c>
      <c r="AX80" s="858">
        <f t="shared" si="12"/>
        <v>4909.3600000000006</v>
      </c>
      <c r="AY80" s="858">
        <f t="shared" si="11"/>
        <v>3531.4600000000005</v>
      </c>
      <c r="AZ80" s="858">
        <f t="shared" si="13"/>
        <v>2462.4499999999998</v>
      </c>
    </row>
    <row r="81" spans="1:52" s="5" customFormat="1" x14ac:dyDescent="0.2">
      <c r="A81" s="747" t="s">
        <v>54</v>
      </c>
      <c r="B81" s="747" t="s">
        <v>141</v>
      </c>
      <c r="C81" s="748"/>
      <c r="D81" s="748"/>
      <c r="E81" s="747" t="s">
        <v>158</v>
      </c>
      <c r="F81" s="748"/>
      <c r="H81" s="748">
        <f t="shared" si="14"/>
        <v>0</v>
      </c>
      <c r="I81" s="747"/>
      <c r="J81" s="747" t="s">
        <v>84</v>
      </c>
      <c r="K81" s="747"/>
      <c r="L81" s="747"/>
      <c r="M81" s="749"/>
      <c r="N81" s="750"/>
      <c r="O81" s="750"/>
      <c r="P81" s="750"/>
      <c r="Q81" s="751"/>
      <c r="R81" s="749">
        <v>0</v>
      </c>
      <c r="S81" s="750">
        <f t="shared" si="20"/>
        <v>0</v>
      </c>
      <c r="T81" s="750">
        <v>0</v>
      </c>
      <c r="U81" s="750">
        <v>0</v>
      </c>
      <c r="V81" s="751">
        <v>407</v>
      </c>
      <c r="W81" s="749"/>
      <c r="X81" s="750">
        <f t="shared" si="17"/>
        <v>0</v>
      </c>
      <c r="Y81" s="750"/>
      <c r="Z81" s="750"/>
      <c r="AA81" s="751"/>
      <c r="AB81" s="749"/>
      <c r="AC81" s="750">
        <f t="shared" ref="AC81:AC88" si="22">AB81/748</f>
        <v>0</v>
      </c>
      <c r="AD81" s="750"/>
      <c r="AE81" s="750"/>
      <c r="AF81" s="751"/>
      <c r="AG81" s="752"/>
      <c r="AH81" s="752">
        <f t="shared" ref="AH81:AH88" si="23">AG81/748</f>
        <v>0</v>
      </c>
      <c r="AI81" s="752"/>
      <c r="AJ81" s="752"/>
      <c r="AK81" s="752"/>
      <c r="AL81" s="749"/>
      <c r="AM81" s="750">
        <f t="shared" si="19"/>
        <v>0</v>
      </c>
      <c r="AN81" s="750"/>
      <c r="AO81" s="750"/>
      <c r="AP81" s="751"/>
      <c r="AQ81" s="749"/>
      <c r="AR81" s="750"/>
      <c r="AS81" s="750">
        <v>0</v>
      </c>
      <c r="AT81" s="750">
        <v>0</v>
      </c>
      <c r="AU81" s="751">
        <v>0</v>
      </c>
      <c r="AV81" s="753">
        <f t="shared" si="15"/>
        <v>0</v>
      </c>
      <c r="AW81" s="754">
        <f t="shared" si="16"/>
        <v>0</v>
      </c>
      <c r="AX81" s="755">
        <f t="shared" si="12"/>
        <v>0</v>
      </c>
      <c r="AY81" s="755">
        <f t="shared" si="11"/>
        <v>0</v>
      </c>
      <c r="AZ81" s="755">
        <f t="shared" si="13"/>
        <v>407</v>
      </c>
    </row>
    <row r="82" spans="1:52" s="5" customFormat="1" x14ac:dyDescent="0.2">
      <c r="A82" s="747" t="s">
        <v>132</v>
      </c>
      <c r="B82" s="747" t="s">
        <v>142</v>
      </c>
      <c r="C82" s="748"/>
      <c r="D82" s="748"/>
      <c r="E82" s="747" t="s">
        <v>157</v>
      </c>
      <c r="F82" s="748"/>
      <c r="H82" s="748">
        <f t="shared" si="14"/>
        <v>0</v>
      </c>
      <c r="I82" s="747"/>
      <c r="J82" s="747" t="s">
        <v>86</v>
      </c>
      <c r="K82" s="747" t="s">
        <v>448</v>
      </c>
      <c r="L82" s="747" t="s">
        <v>153</v>
      </c>
      <c r="M82" s="749">
        <v>20944</v>
      </c>
      <c r="N82" s="750">
        <v>28</v>
      </c>
      <c r="O82" s="750">
        <v>137.97999999999999</v>
      </c>
      <c r="P82" s="750">
        <v>114.85</v>
      </c>
      <c r="Q82" s="751">
        <v>286.52</v>
      </c>
      <c r="R82" s="749">
        <v>23936</v>
      </c>
      <c r="S82" s="750">
        <f t="shared" si="20"/>
        <v>32</v>
      </c>
      <c r="T82" s="750">
        <v>157.69999999999999</v>
      </c>
      <c r="U82" s="750">
        <v>131.26</v>
      </c>
      <c r="V82" s="751">
        <v>293.38</v>
      </c>
      <c r="W82" s="749">
        <v>32164</v>
      </c>
      <c r="X82" s="750">
        <f t="shared" si="17"/>
        <v>43</v>
      </c>
      <c r="Y82" s="750">
        <v>211.9</v>
      </c>
      <c r="Z82" s="750">
        <v>176.39</v>
      </c>
      <c r="AA82" s="751">
        <v>293.38</v>
      </c>
      <c r="AB82" s="749">
        <v>17204</v>
      </c>
      <c r="AC82" s="750">
        <f t="shared" si="22"/>
        <v>23</v>
      </c>
      <c r="AD82" s="750">
        <v>113.34</v>
      </c>
      <c r="AE82" s="750">
        <v>94.35</v>
      </c>
      <c r="AF82" s="751">
        <v>293.38</v>
      </c>
      <c r="AG82" s="752">
        <v>3740</v>
      </c>
      <c r="AH82" s="752">
        <f t="shared" si="23"/>
        <v>5</v>
      </c>
      <c r="AI82" s="752">
        <v>26.84</v>
      </c>
      <c r="AJ82" s="752">
        <v>20.52</v>
      </c>
      <c r="AK82" s="752">
        <v>170.3</v>
      </c>
      <c r="AL82" s="749">
        <v>85272</v>
      </c>
      <c r="AM82" s="750">
        <f t="shared" si="19"/>
        <v>114</v>
      </c>
      <c r="AN82" s="750">
        <v>611.95000000000005</v>
      </c>
      <c r="AO82" s="750">
        <v>467.63</v>
      </c>
      <c r="AP82" s="751">
        <v>140.16</v>
      </c>
      <c r="AQ82" s="749"/>
      <c r="AR82" s="750"/>
      <c r="AS82" s="750">
        <v>0</v>
      </c>
      <c r="AT82" s="750">
        <v>0</v>
      </c>
      <c r="AU82" s="751">
        <v>0</v>
      </c>
      <c r="AV82" s="753">
        <f t="shared" si="15"/>
        <v>98102</v>
      </c>
      <c r="AW82" s="754">
        <f t="shared" si="16"/>
        <v>85403</v>
      </c>
      <c r="AX82" s="755">
        <f t="shared" si="12"/>
        <v>1259.71</v>
      </c>
      <c r="AY82" s="755">
        <f t="shared" si="11"/>
        <v>873.74</v>
      </c>
      <c r="AZ82" s="755">
        <f t="shared" si="13"/>
        <v>1477.12</v>
      </c>
    </row>
    <row r="83" spans="1:52" s="5" customFormat="1" x14ac:dyDescent="0.2">
      <c r="A83" s="747" t="s">
        <v>55</v>
      </c>
      <c r="B83" s="747" t="s">
        <v>142</v>
      </c>
      <c r="C83" s="748"/>
      <c r="D83" s="748"/>
      <c r="E83" s="747" t="s">
        <v>106</v>
      </c>
      <c r="F83" s="748"/>
      <c r="H83" s="748">
        <f t="shared" si="14"/>
        <v>0</v>
      </c>
      <c r="I83" s="747"/>
      <c r="J83" s="747" t="s">
        <v>86</v>
      </c>
      <c r="K83" s="747" t="s">
        <v>394</v>
      </c>
      <c r="L83" s="747" t="s">
        <v>199</v>
      </c>
      <c r="M83" s="749">
        <v>18700</v>
      </c>
      <c r="N83" s="750">
        <v>25</v>
      </c>
      <c r="O83" s="750">
        <v>112</v>
      </c>
      <c r="P83" s="750">
        <v>93.23</v>
      </c>
      <c r="Q83" s="751">
        <v>270.5</v>
      </c>
      <c r="R83" s="749"/>
      <c r="S83" s="750">
        <f t="shared" si="20"/>
        <v>0</v>
      </c>
      <c r="T83" s="750"/>
      <c r="U83" s="750"/>
      <c r="V83" s="751"/>
      <c r="W83" s="749">
        <v>22440</v>
      </c>
      <c r="X83" s="750">
        <f t="shared" si="17"/>
        <v>30</v>
      </c>
      <c r="Y83" s="750">
        <v>134.4</v>
      </c>
      <c r="Z83" s="750">
        <v>111.87</v>
      </c>
      <c r="AA83" s="751">
        <v>274.68</v>
      </c>
      <c r="AB83" s="749">
        <v>28424</v>
      </c>
      <c r="AC83" s="750">
        <f t="shared" si="22"/>
        <v>38</v>
      </c>
      <c r="AD83" s="750">
        <v>170.24</v>
      </c>
      <c r="AE83" s="750">
        <v>141.71</v>
      </c>
      <c r="AF83" s="751">
        <v>274.68</v>
      </c>
      <c r="AG83" s="752">
        <v>12716</v>
      </c>
      <c r="AH83" s="752">
        <f t="shared" si="23"/>
        <v>17</v>
      </c>
      <c r="AI83" s="752">
        <v>76.16</v>
      </c>
      <c r="AJ83" s="752">
        <v>63.39</v>
      </c>
      <c r="AK83" s="752">
        <v>274.68</v>
      </c>
      <c r="AL83" s="749">
        <v>19448</v>
      </c>
      <c r="AM83" s="750">
        <f t="shared" si="19"/>
        <v>26</v>
      </c>
      <c r="AN83" s="750">
        <v>126.88</v>
      </c>
      <c r="AO83" s="750">
        <v>96.96</v>
      </c>
      <c r="AP83" s="751">
        <v>274.68</v>
      </c>
      <c r="AQ83" s="749"/>
      <c r="AR83" s="750"/>
      <c r="AS83" s="750">
        <v>0</v>
      </c>
      <c r="AT83" s="750">
        <v>0</v>
      </c>
      <c r="AU83" s="751">
        <v>0</v>
      </c>
      <c r="AV83" s="753">
        <f t="shared" si="15"/>
        <v>82306</v>
      </c>
      <c r="AW83" s="754">
        <f t="shared" si="16"/>
        <v>19558</v>
      </c>
      <c r="AX83" s="755">
        <f t="shared" si="12"/>
        <v>619.67999999999995</v>
      </c>
      <c r="AY83" s="755">
        <f t="shared" si="11"/>
        <v>507.16</v>
      </c>
      <c r="AZ83" s="755">
        <f t="shared" si="13"/>
        <v>1369.2200000000003</v>
      </c>
    </row>
    <row r="84" spans="1:52" s="5" customFormat="1" x14ac:dyDescent="0.2">
      <c r="A84" s="747" t="s">
        <v>57</v>
      </c>
      <c r="B84" s="747" t="s">
        <v>142</v>
      </c>
      <c r="C84" s="748"/>
      <c r="D84" s="748"/>
      <c r="E84" s="747"/>
      <c r="F84" s="748"/>
      <c r="H84" s="748">
        <f t="shared" si="14"/>
        <v>0</v>
      </c>
      <c r="I84" s="747"/>
      <c r="J84" s="747" t="s">
        <v>86</v>
      </c>
      <c r="K84" s="747" t="s">
        <v>395</v>
      </c>
      <c r="L84" s="747" t="s">
        <v>200</v>
      </c>
      <c r="M84" s="749">
        <v>50864</v>
      </c>
      <c r="N84" s="750">
        <v>68</v>
      </c>
      <c r="O84" s="750">
        <v>304.64</v>
      </c>
      <c r="P84" s="750">
        <v>253.58</v>
      </c>
      <c r="Q84" s="751">
        <v>404.84</v>
      </c>
      <c r="R84" s="749"/>
      <c r="S84" s="750">
        <f>R84/748</f>
        <v>0</v>
      </c>
      <c r="T84" s="750"/>
      <c r="U84" s="750"/>
      <c r="V84" s="751"/>
      <c r="W84" s="749">
        <v>59840</v>
      </c>
      <c r="X84" s="750">
        <f t="shared" si="17"/>
        <v>80</v>
      </c>
      <c r="Y84" s="750">
        <v>358.4</v>
      </c>
      <c r="Z84" s="750">
        <v>298.33</v>
      </c>
      <c r="AA84" s="751">
        <v>411.09</v>
      </c>
      <c r="AB84" s="749">
        <v>92004</v>
      </c>
      <c r="AC84" s="750">
        <f t="shared" si="22"/>
        <v>123</v>
      </c>
      <c r="AD84" s="750">
        <v>551.04</v>
      </c>
      <c r="AE84" s="750">
        <v>458.68</v>
      </c>
      <c r="AF84" s="751">
        <v>411.09</v>
      </c>
      <c r="AG84" s="752">
        <v>80784</v>
      </c>
      <c r="AH84" s="752">
        <f t="shared" si="23"/>
        <v>108</v>
      </c>
      <c r="AI84" s="752">
        <v>483.84</v>
      </c>
      <c r="AJ84" s="752">
        <v>402.74</v>
      </c>
      <c r="AK84" s="752">
        <v>411.09</v>
      </c>
      <c r="AL84" s="749">
        <v>538569</v>
      </c>
      <c r="AM84" s="750">
        <f t="shared" si="19"/>
        <v>720.01203208556149</v>
      </c>
      <c r="AN84" s="750">
        <v>351.36</v>
      </c>
      <c r="AO84" s="750">
        <v>268.5</v>
      </c>
      <c r="AP84" s="751">
        <v>411.09</v>
      </c>
      <c r="AQ84" s="749"/>
      <c r="AR84" s="750"/>
      <c r="AS84" s="750">
        <v>0</v>
      </c>
      <c r="AT84" s="750">
        <v>0</v>
      </c>
      <c r="AU84" s="751">
        <v>0</v>
      </c>
      <c r="AV84" s="753">
        <f t="shared" si="15"/>
        <v>284212.01203208556</v>
      </c>
      <c r="AW84" s="754">
        <f t="shared" si="16"/>
        <v>538948</v>
      </c>
      <c r="AX84" s="755">
        <f t="shared" si="12"/>
        <v>2049.2799999999997</v>
      </c>
      <c r="AY84" s="755">
        <f t="shared" si="11"/>
        <v>1681.83</v>
      </c>
      <c r="AZ84" s="755">
        <f t="shared" si="13"/>
        <v>2049.1999999999998</v>
      </c>
    </row>
    <row r="85" spans="1:52" s="5" customFormat="1" x14ac:dyDescent="0.2">
      <c r="A85" s="747" t="s">
        <v>58</v>
      </c>
      <c r="B85" s="747" t="s">
        <v>142</v>
      </c>
      <c r="C85" s="748"/>
      <c r="D85" s="748"/>
      <c r="E85" s="747" t="s">
        <v>106</v>
      </c>
      <c r="F85" s="748"/>
      <c r="H85" s="748">
        <f t="shared" si="14"/>
        <v>0</v>
      </c>
      <c r="I85" s="747"/>
      <c r="J85" s="747" t="s">
        <v>87</v>
      </c>
      <c r="K85" s="747" t="s">
        <v>340</v>
      </c>
      <c r="L85" s="747" t="s">
        <v>262</v>
      </c>
      <c r="M85" s="749">
        <v>15708</v>
      </c>
      <c r="N85" s="750">
        <v>21</v>
      </c>
      <c r="O85" s="750">
        <v>94.08</v>
      </c>
      <c r="P85" s="750">
        <v>78.31</v>
      </c>
      <c r="Q85" s="751">
        <v>268.58</v>
      </c>
      <c r="R85" s="749">
        <v>18700</v>
      </c>
      <c r="S85" s="750">
        <f t="shared" ref="S85:S88" si="24">R85/748</f>
        <v>25</v>
      </c>
      <c r="T85" s="750">
        <v>112</v>
      </c>
      <c r="U85" s="750">
        <v>93.23</v>
      </c>
      <c r="V85" s="751">
        <v>274.68</v>
      </c>
      <c r="W85" s="749">
        <v>18700</v>
      </c>
      <c r="X85" s="750">
        <f t="shared" si="17"/>
        <v>25</v>
      </c>
      <c r="Y85" s="750">
        <v>112</v>
      </c>
      <c r="Z85" s="750">
        <v>97.9</v>
      </c>
      <c r="AA85" s="751">
        <v>140.16</v>
      </c>
      <c r="AB85" s="749">
        <v>9724</v>
      </c>
      <c r="AC85" s="750">
        <f t="shared" si="22"/>
        <v>13</v>
      </c>
      <c r="AD85" s="750">
        <v>58.24</v>
      </c>
      <c r="AE85" s="750">
        <v>48.48</v>
      </c>
      <c r="AF85" s="751">
        <v>274.68</v>
      </c>
      <c r="AG85" s="752">
        <v>11220</v>
      </c>
      <c r="AH85" s="752">
        <f t="shared" si="23"/>
        <v>15</v>
      </c>
      <c r="AI85" s="752">
        <v>73.2</v>
      </c>
      <c r="AJ85" s="752">
        <v>55.94</v>
      </c>
      <c r="AK85" s="752">
        <v>274.68</v>
      </c>
      <c r="AL85" s="749">
        <v>20944</v>
      </c>
      <c r="AM85" s="750">
        <f>AL85/748</f>
        <v>28</v>
      </c>
      <c r="AN85" s="750">
        <v>136.63999999999999</v>
      </c>
      <c r="AO85" s="750">
        <v>104.41</v>
      </c>
      <c r="AP85" s="751">
        <v>274.68</v>
      </c>
      <c r="AQ85" s="749"/>
      <c r="AR85" s="750"/>
      <c r="AS85" s="750">
        <v>0</v>
      </c>
      <c r="AT85" s="750">
        <v>0</v>
      </c>
      <c r="AU85" s="751">
        <v>0</v>
      </c>
      <c r="AV85" s="753">
        <f t="shared" si="15"/>
        <v>74080</v>
      </c>
      <c r="AW85" s="754">
        <f t="shared" si="16"/>
        <v>21043</v>
      </c>
      <c r="AX85" s="755">
        <f t="shared" si="12"/>
        <v>586.16</v>
      </c>
      <c r="AY85" s="755">
        <f t="shared" si="11"/>
        <v>385.03999999999996</v>
      </c>
      <c r="AZ85" s="755">
        <f t="shared" si="13"/>
        <v>1507.46</v>
      </c>
    </row>
    <row r="86" spans="1:52" s="5" customFormat="1" x14ac:dyDescent="0.2">
      <c r="A86" s="747" t="s">
        <v>59</v>
      </c>
      <c r="B86" s="747" t="s">
        <v>142</v>
      </c>
      <c r="C86" s="748"/>
      <c r="D86" s="748"/>
      <c r="E86" s="747" t="s">
        <v>91</v>
      </c>
      <c r="F86" s="748"/>
      <c r="H86" s="748">
        <f>C86+D86+F86</f>
        <v>0</v>
      </c>
      <c r="I86" s="747"/>
      <c r="J86" s="747" t="s">
        <v>88</v>
      </c>
      <c r="K86" s="5" t="s">
        <v>334</v>
      </c>
      <c r="L86" s="747" t="s">
        <v>201</v>
      </c>
      <c r="M86" s="749">
        <v>2992</v>
      </c>
      <c r="N86" s="750">
        <v>4</v>
      </c>
      <c r="O86" s="750">
        <v>17.920000000000002</v>
      </c>
      <c r="P86" s="750">
        <v>14.92</v>
      </c>
      <c r="Q86" s="751">
        <v>270.02</v>
      </c>
      <c r="R86" s="749"/>
      <c r="S86" s="750">
        <f t="shared" si="24"/>
        <v>0</v>
      </c>
      <c r="T86" s="750"/>
      <c r="U86" s="750"/>
      <c r="V86" s="751"/>
      <c r="W86" s="749">
        <v>44132</v>
      </c>
      <c r="X86" s="750">
        <f t="shared" si="17"/>
        <v>59</v>
      </c>
      <c r="Y86" s="750">
        <v>264.32</v>
      </c>
      <c r="Z86" s="750">
        <v>220.02</v>
      </c>
      <c r="AA86" s="751">
        <v>274.68</v>
      </c>
      <c r="AB86" s="749">
        <v>38148</v>
      </c>
      <c r="AC86" s="750">
        <f t="shared" si="22"/>
        <v>51</v>
      </c>
      <c r="AD86" s="750">
        <v>228.48</v>
      </c>
      <c r="AE86" s="750">
        <v>190.18</v>
      </c>
      <c r="AF86" s="751">
        <v>274.68</v>
      </c>
      <c r="AG86" s="752">
        <v>8.2279999999999998</v>
      </c>
      <c r="AH86" s="752">
        <f t="shared" si="23"/>
        <v>1.0999999999999999E-2</v>
      </c>
      <c r="AI86" s="752">
        <v>49.28</v>
      </c>
      <c r="AJ86" s="752">
        <v>41.02</v>
      </c>
      <c r="AK86" s="752">
        <v>274.68</v>
      </c>
      <c r="AL86" s="749">
        <v>19448</v>
      </c>
      <c r="AM86" s="750">
        <f t="shared" ref="AM86:AM88" si="25">AL86/748</f>
        <v>26</v>
      </c>
      <c r="AN86" s="750">
        <v>126.88</v>
      </c>
      <c r="AO86" s="750">
        <v>96.96</v>
      </c>
      <c r="AP86" s="751">
        <v>274.68</v>
      </c>
      <c r="AQ86" s="749"/>
      <c r="AR86" s="750"/>
      <c r="AS86" s="750">
        <v>0</v>
      </c>
      <c r="AT86" s="750">
        <v>0</v>
      </c>
      <c r="AU86" s="751">
        <v>0</v>
      </c>
      <c r="AV86" s="753">
        <f t="shared" si="15"/>
        <v>85306.228000000003</v>
      </c>
      <c r="AW86" s="754">
        <f t="shared" si="16"/>
        <v>19562.010999999999</v>
      </c>
      <c r="AX86" s="755">
        <f t="shared" si="12"/>
        <v>686.88</v>
      </c>
      <c r="AY86" s="755">
        <f t="shared" si="11"/>
        <v>563.1</v>
      </c>
      <c r="AZ86" s="755">
        <f>Q86+V86+AA86+AF86+AK86+AP86+AU86</f>
        <v>1368.7400000000002</v>
      </c>
    </row>
    <row r="87" spans="1:52" s="5" customFormat="1" x14ac:dyDescent="0.2">
      <c r="A87" s="747" t="s">
        <v>60</v>
      </c>
      <c r="B87" s="747" t="s">
        <v>160</v>
      </c>
      <c r="C87" s="748"/>
      <c r="D87" s="748"/>
      <c r="E87" s="747" t="s">
        <v>445</v>
      </c>
      <c r="F87" s="748"/>
      <c r="H87" s="748">
        <f t="shared" si="14"/>
        <v>0</v>
      </c>
      <c r="I87" s="747"/>
      <c r="J87" s="747" t="s">
        <v>89</v>
      </c>
      <c r="K87" s="747" t="s">
        <v>444</v>
      </c>
      <c r="L87" s="747" t="s">
        <v>154</v>
      </c>
      <c r="M87" s="749">
        <v>0</v>
      </c>
      <c r="N87" s="750">
        <v>0</v>
      </c>
      <c r="O87" s="750">
        <v>124.81</v>
      </c>
      <c r="P87" s="750">
        <f>D87</f>
        <v>0</v>
      </c>
      <c r="Q87" s="751">
        <f>F87</f>
        <v>0</v>
      </c>
      <c r="R87" s="749">
        <v>0</v>
      </c>
      <c r="S87" s="750">
        <f t="shared" si="24"/>
        <v>0</v>
      </c>
      <c r="T87" s="750">
        <v>124.81</v>
      </c>
      <c r="U87" s="750"/>
      <c r="V87" s="751"/>
      <c r="W87" s="749">
        <v>0</v>
      </c>
      <c r="X87" s="750">
        <f t="shared" si="17"/>
        <v>0</v>
      </c>
      <c r="Y87" s="750">
        <v>124.81</v>
      </c>
      <c r="Z87" s="750"/>
      <c r="AA87" s="751"/>
      <c r="AB87" s="749">
        <v>0</v>
      </c>
      <c r="AC87" s="750">
        <f t="shared" si="22"/>
        <v>0</v>
      </c>
      <c r="AD87" s="750">
        <v>124.81</v>
      </c>
      <c r="AE87" s="750">
        <v>0</v>
      </c>
      <c r="AF87" s="751">
        <v>0</v>
      </c>
      <c r="AG87" s="752">
        <v>0</v>
      </c>
      <c r="AH87" s="752">
        <f t="shared" si="23"/>
        <v>0</v>
      </c>
      <c r="AI87" s="752">
        <v>136.04</v>
      </c>
      <c r="AJ87" s="752"/>
      <c r="AK87" s="752"/>
      <c r="AL87" s="749"/>
      <c r="AM87" s="750">
        <f t="shared" si="25"/>
        <v>0</v>
      </c>
      <c r="AN87" s="750">
        <v>136.04</v>
      </c>
      <c r="AO87" s="750"/>
      <c r="AP87" s="751"/>
      <c r="AQ87" s="749"/>
      <c r="AR87" s="750"/>
      <c r="AS87" s="750">
        <v>0</v>
      </c>
      <c r="AT87" s="750">
        <v>0</v>
      </c>
      <c r="AU87" s="751">
        <v>0</v>
      </c>
      <c r="AV87" s="753">
        <f t="shared" si="15"/>
        <v>0</v>
      </c>
      <c r="AW87" s="754">
        <f t="shared" si="16"/>
        <v>0</v>
      </c>
      <c r="AX87" s="755">
        <f t="shared" si="12"/>
        <v>771.31999999999994</v>
      </c>
      <c r="AY87" s="755">
        <f t="shared" si="11"/>
        <v>0</v>
      </c>
      <c r="AZ87" s="755">
        <f t="shared" ref="AZ87:AZ88" si="26">Q87+V87+AA87+AF87+AK87+AP87+AU87</f>
        <v>0</v>
      </c>
    </row>
    <row r="88" spans="1:52" s="5" customFormat="1" ht="13.5" thickBot="1" x14ac:dyDescent="0.25">
      <c r="A88" s="747" t="s">
        <v>61</v>
      </c>
      <c r="B88" s="747" t="s">
        <v>143</v>
      </c>
      <c r="C88" s="748"/>
      <c r="D88" s="748"/>
      <c r="E88" s="747" t="s">
        <v>92</v>
      </c>
      <c r="F88" s="748"/>
      <c r="H88" s="748">
        <f t="shared" si="14"/>
        <v>0</v>
      </c>
      <c r="I88" s="747"/>
      <c r="J88" s="747" t="s">
        <v>89</v>
      </c>
      <c r="K88" s="747" t="s">
        <v>444</v>
      </c>
      <c r="L88" s="747" t="s">
        <v>153</v>
      </c>
      <c r="M88" s="826">
        <v>13464</v>
      </c>
      <c r="N88" s="827">
        <v>18</v>
      </c>
      <c r="O88" s="827">
        <v>80.64</v>
      </c>
      <c r="P88" s="827">
        <v>70.489999999999995</v>
      </c>
      <c r="Q88" s="828">
        <v>136.38999999999999</v>
      </c>
      <c r="R88" s="826">
        <v>10472</v>
      </c>
      <c r="S88" s="750">
        <f t="shared" si="24"/>
        <v>14</v>
      </c>
      <c r="T88" s="827">
        <v>62.72</v>
      </c>
      <c r="U88" s="827">
        <v>54.82</v>
      </c>
      <c r="V88" s="828">
        <v>140.16</v>
      </c>
      <c r="W88" s="826">
        <v>22440</v>
      </c>
      <c r="X88" s="750">
        <f t="shared" si="17"/>
        <v>30</v>
      </c>
      <c r="Y88" s="827">
        <v>134.4</v>
      </c>
      <c r="Z88" s="827">
        <v>111.87</v>
      </c>
      <c r="AA88" s="828">
        <v>274.68</v>
      </c>
      <c r="AB88" s="826">
        <v>11220</v>
      </c>
      <c r="AC88" s="750">
        <f t="shared" si="22"/>
        <v>15</v>
      </c>
      <c r="AD88" s="827">
        <v>67.2</v>
      </c>
      <c r="AE88" s="827">
        <v>58.74</v>
      </c>
      <c r="AF88" s="828">
        <v>140.16</v>
      </c>
      <c r="AG88" s="752">
        <v>16456</v>
      </c>
      <c r="AH88" s="752">
        <f t="shared" si="23"/>
        <v>22</v>
      </c>
      <c r="AI88" s="752">
        <v>107.36</v>
      </c>
      <c r="AJ88" s="752">
        <v>86.15</v>
      </c>
      <c r="AK88" s="752">
        <v>140.16</v>
      </c>
      <c r="AL88" s="826">
        <v>14960</v>
      </c>
      <c r="AM88" s="750">
        <f t="shared" si="25"/>
        <v>20</v>
      </c>
      <c r="AN88" s="827">
        <v>97.6</v>
      </c>
      <c r="AO88" s="827">
        <v>78.319999999999993</v>
      </c>
      <c r="AP88" s="828">
        <v>140.16</v>
      </c>
      <c r="AQ88" s="826"/>
      <c r="AR88" s="827"/>
      <c r="AS88" s="827">
        <v>0</v>
      </c>
      <c r="AT88" s="827">
        <v>0</v>
      </c>
      <c r="AU88" s="828">
        <v>0</v>
      </c>
      <c r="AV88" s="753">
        <f t="shared" si="15"/>
        <v>74072</v>
      </c>
      <c r="AW88" s="754">
        <f t="shared" si="16"/>
        <v>15059</v>
      </c>
      <c r="AX88" s="755">
        <f t="shared" si="12"/>
        <v>549.91999999999996</v>
      </c>
      <c r="AY88" s="755">
        <f t="shared" si="11"/>
        <v>405.57</v>
      </c>
      <c r="AZ88" s="755">
        <f t="shared" si="26"/>
        <v>971.70999999999992</v>
      </c>
    </row>
    <row r="89" spans="1:52" ht="16.5" thickBot="1" x14ac:dyDescent="0.3">
      <c r="A89" s="433"/>
      <c r="B89" s="434" t="s">
        <v>96</v>
      </c>
      <c r="C89" s="227">
        <f>SUM(C8:C88)</f>
        <v>34401.039999999994</v>
      </c>
      <c r="D89" s="227">
        <f>SUM(D8:D88)</f>
        <v>20350.61</v>
      </c>
      <c r="E89" s="601"/>
      <c r="F89" s="227">
        <f>SUM(F8:F88)</f>
        <v>11745.930000000002</v>
      </c>
      <c r="G89" s="227"/>
      <c r="H89" s="880">
        <f>SUM(H8:H88)</f>
        <v>66497.579999999987</v>
      </c>
      <c r="I89" s="434"/>
      <c r="J89" s="226" t="s">
        <v>113</v>
      </c>
      <c r="K89" s="226"/>
      <c r="L89" s="226"/>
      <c r="M89" s="402">
        <f>SUM(M8:M88)</f>
        <v>730048</v>
      </c>
      <c r="N89" s="402">
        <f>SUM(N8:N88)</f>
        <v>922</v>
      </c>
      <c r="O89" s="402">
        <f>SUM(O8:O88)</f>
        <v>4538.2300000000005</v>
      </c>
      <c r="P89" s="402">
        <f t="shared" ref="P89:AU89" si="27">SUM(P8:P88)</f>
        <v>3653.4099999999994</v>
      </c>
      <c r="Q89" s="402">
        <f t="shared" si="27"/>
        <v>2985.06</v>
      </c>
      <c r="R89" s="402">
        <f>SUM(R8:R88)</f>
        <v>7288512</v>
      </c>
      <c r="S89" s="402">
        <f>SUM(S8:S88)</f>
        <v>9744</v>
      </c>
      <c r="T89" s="415">
        <f>SUM(T8:T88)</f>
        <v>47111.049999999974</v>
      </c>
      <c r="U89" s="402">
        <f t="shared" si="27"/>
        <v>32907.079999999994</v>
      </c>
      <c r="V89" s="403">
        <f t="shared" si="27"/>
        <v>14563.82</v>
      </c>
      <c r="W89" s="404"/>
      <c r="X89" s="405"/>
      <c r="Y89" s="406">
        <f>SUM(Y8:Y88)</f>
        <v>41388.680000000008</v>
      </c>
      <c r="Z89" s="406">
        <f>SUM(Z8:Z88)</f>
        <v>28556.280000000002</v>
      </c>
      <c r="AA89" s="407">
        <f>SUM(AA8:AA88)</f>
        <v>14913.310000000003</v>
      </c>
      <c r="AB89" s="408"/>
      <c r="AC89" s="406"/>
      <c r="AD89" s="406">
        <f>SUM(AD8:AD88)</f>
        <v>27069.520000000004</v>
      </c>
      <c r="AE89" s="406">
        <f t="shared" si="27"/>
        <v>19274.950000000004</v>
      </c>
      <c r="AF89" s="407">
        <f t="shared" si="27"/>
        <v>12992.410000000002</v>
      </c>
      <c r="AG89" s="408"/>
      <c r="AH89" s="406"/>
      <c r="AI89" s="406">
        <f t="shared" si="27"/>
        <v>20441.050000000003</v>
      </c>
      <c r="AJ89" s="406">
        <f t="shared" si="27"/>
        <v>13147.350000000002</v>
      </c>
      <c r="AK89" s="406">
        <f t="shared" si="27"/>
        <v>13829.910000000003</v>
      </c>
      <c r="AL89" s="756"/>
      <c r="AM89" s="756">
        <f>SUM(AM8:AM88)</f>
        <v>5542.0120320855613</v>
      </c>
      <c r="AN89" s="756">
        <f>SUM(AN8:AN88)</f>
        <v>28334.590000000004</v>
      </c>
      <c r="AO89" s="756"/>
      <c r="AP89" s="756">
        <v>0</v>
      </c>
      <c r="AQ89" s="408"/>
      <c r="AR89" s="406"/>
      <c r="AS89" s="406">
        <f t="shared" si="27"/>
        <v>33156.319999999985</v>
      </c>
      <c r="AT89" s="406">
        <f t="shared" si="27"/>
        <v>106018.51999999997</v>
      </c>
      <c r="AU89" s="406">
        <f t="shared" si="27"/>
        <v>10900.25</v>
      </c>
      <c r="AV89" s="666">
        <f>SUM(AV8:AV88)</f>
        <v>25304233.320032082</v>
      </c>
      <c r="AW89" s="666" t="e">
        <f>SUM(AW8:AW88)</f>
        <v>#REF!</v>
      </c>
      <c r="AX89" s="671">
        <f>SUM(AX8:AX88)</f>
        <v>202039.44000000012</v>
      </c>
      <c r="AY89" s="671">
        <f>SUM(AY8:AY88)</f>
        <v>196961.46999999997</v>
      </c>
      <c r="AZ89" s="671">
        <f>SUM(AZ8:AZ88)</f>
        <v>84808.469999999987</v>
      </c>
    </row>
    <row r="90" spans="1:52" s="142" customFormat="1" ht="13.5" thickBot="1" x14ac:dyDescent="0.25">
      <c r="A90" s="1"/>
      <c r="B90" s="1"/>
      <c r="C90" s="7"/>
      <c r="D90" s="7"/>
      <c r="E90" s="602"/>
      <c r="F90" s="7"/>
      <c r="G90" s="24"/>
      <c r="H90" s="764">
        <f>C101+C102</f>
        <v>-434.88</v>
      </c>
      <c r="I90" s="6"/>
      <c r="J90" s="1"/>
      <c r="K90" s="1"/>
      <c r="L90" s="1"/>
      <c r="M90" s="41"/>
      <c r="N90" s="41"/>
      <c r="O90" s="35"/>
      <c r="P90" s="35"/>
      <c r="Q90" s="35"/>
      <c r="R90" s="25"/>
      <c r="S90" s="13"/>
      <c r="T90" s="1"/>
      <c r="U90" s="1"/>
      <c r="V90" s="1"/>
      <c r="W90" s="13"/>
      <c r="X90" s="13"/>
      <c r="Y90" s="1"/>
      <c r="Z90" s="1"/>
      <c r="AA90" s="1"/>
      <c r="AB90" s="504"/>
      <c r="AC90" s="41"/>
      <c r="AD90" s="1"/>
      <c r="AE90" s="1"/>
      <c r="AF90" s="1"/>
      <c r="AG90" s="7"/>
      <c r="AH90" s="7"/>
      <c r="AI90" s="1"/>
      <c r="AJ90" s="1"/>
      <c r="AK90" s="651"/>
      <c r="AL90" s="7"/>
      <c r="AM90" s="7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7"/>
    </row>
    <row r="91" spans="1:52" x14ac:dyDescent="0.2">
      <c r="B91" t="s">
        <v>141</v>
      </c>
      <c r="C91" s="358" t="s">
        <v>363</v>
      </c>
      <c r="H91" s="144">
        <f>SUM(H89:H90)</f>
        <v>66062.699999999983</v>
      </c>
      <c r="AC91" s="41"/>
    </row>
    <row r="92" spans="1:52" x14ac:dyDescent="0.2">
      <c r="B92" t="s">
        <v>143</v>
      </c>
      <c r="C92" s="358" t="s">
        <v>364</v>
      </c>
      <c r="H92" s="144">
        <v>-46133.41</v>
      </c>
      <c r="AC92" s="41"/>
      <c r="AK92" s="157"/>
    </row>
    <row r="93" spans="1:52" x14ac:dyDescent="0.2">
      <c r="B93" t="s">
        <v>158</v>
      </c>
      <c r="C93" s="358" t="s">
        <v>365</v>
      </c>
      <c r="H93" s="144">
        <v>-10917.6</v>
      </c>
    </row>
    <row r="94" spans="1:52" x14ac:dyDescent="0.2">
      <c r="B94" t="s">
        <v>362</v>
      </c>
      <c r="C94" s="358" t="s">
        <v>366</v>
      </c>
      <c r="H94" s="144"/>
    </row>
    <row r="95" spans="1:52" ht="13.5" thickBot="1" x14ac:dyDescent="0.25">
      <c r="B95" t="s">
        <v>142</v>
      </c>
      <c r="C95" s="358" t="s">
        <v>367</v>
      </c>
      <c r="H95" s="764"/>
    </row>
    <row r="96" spans="1:52" x14ac:dyDescent="0.2">
      <c r="B96" t="s">
        <v>157</v>
      </c>
      <c r="C96" s="358" t="s">
        <v>368</v>
      </c>
      <c r="H96" s="142">
        <f>SUM(H91:H95)</f>
        <v>9011.6899999999787</v>
      </c>
    </row>
    <row r="97" spans="1:7" x14ac:dyDescent="0.2">
      <c r="B97" t="s">
        <v>194</v>
      </c>
      <c r="C97" s="358" t="s">
        <v>369</v>
      </c>
    </row>
    <row r="98" spans="1:7" x14ac:dyDescent="0.2">
      <c r="A98"/>
      <c r="B98"/>
    </row>
    <row r="99" spans="1:7" x14ac:dyDescent="0.2">
      <c r="B99" s="35"/>
      <c r="C99" s="438" t="s">
        <v>63</v>
      </c>
      <c r="D99" s="438" t="s">
        <v>95</v>
      </c>
      <c r="E99" s="691"/>
      <c r="F99" s="873" t="s">
        <v>94</v>
      </c>
      <c r="G99" s="435"/>
    </row>
    <row r="100" spans="1:7" x14ac:dyDescent="0.2">
      <c r="A100" s="1" t="s">
        <v>461</v>
      </c>
      <c r="B100" s="511" t="s">
        <v>141</v>
      </c>
      <c r="C100" s="887">
        <f>C11+C13+C22+C23+C24+C25+C26+C27+C28+C33+C34+C35+C36+C47+C49+C50+C52+C53+C54+C55+C56+C59+C60+C61+C63+C64+C65+C66+C67+C68+C69+C70+C71+C72+C73+C75+C76+C78+C80</f>
        <v>25151.71</v>
      </c>
      <c r="E100" s="747" t="s">
        <v>158</v>
      </c>
      <c r="F100" s="887">
        <f>F11+F13+F22+F25+F26+F27+F28+F33+F34+F35+F36+F59+F60+F61+F69+F71+F72+F73+F74+F75+F76+F80</f>
        <v>7480.0200000000013</v>
      </c>
      <c r="G100" s="876">
        <f>F100+D100+C100</f>
        <v>32631.73</v>
      </c>
    </row>
    <row r="101" spans="1:7" x14ac:dyDescent="0.2">
      <c r="A101" s="1" t="s">
        <v>460</v>
      </c>
      <c r="B101" s="511" t="s">
        <v>141</v>
      </c>
      <c r="C101" s="7">
        <v>-217.44</v>
      </c>
      <c r="D101" s="7">
        <f>D11+D13+D22+D26+D27+D28+D33+D34+D35+D36+D49+D53+D54+D59+D60+D61+D69+D71+D72+D73+D75+D76+D80</f>
        <v>13936.560000000001</v>
      </c>
      <c r="E101" s="747" t="s">
        <v>158</v>
      </c>
      <c r="G101" s="24">
        <f t="shared" ref="G101:G102" si="28">F101+D101+C101</f>
        <v>13719.12</v>
      </c>
    </row>
    <row r="102" spans="1:7" x14ac:dyDescent="0.2">
      <c r="B102" s="511" t="s">
        <v>141</v>
      </c>
      <c r="C102" s="7">
        <v>-217.44</v>
      </c>
      <c r="E102" s="747" t="s">
        <v>158</v>
      </c>
      <c r="G102" s="24">
        <f t="shared" si="28"/>
        <v>-217.44</v>
      </c>
    </row>
    <row r="103" spans="1:7" ht="13.5" thickBot="1" x14ac:dyDescent="0.25">
      <c r="B103" s="585"/>
      <c r="C103" s="886">
        <f>SUM(C100:C102)</f>
        <v>24716.83</v>
      </c>
      <c r="D103" s="886">
        <f>SUM(D100:D102)</f>
        <v>13936.560000000001</v>
      </c>
      <c r="E103" s="888"/>
      <c r="F103" s="886">
        <f>SUM(F100:F102)</f>
        <v>7480.0200000000013</v>
      </c>
      <c r="G103" s="684">
        <f>SUM(G100:G102)</f>
        <v>46133.409999999996</v>
      </c>
    </row>
    <row r="104" spans="1:7" ht="13.5" thickTop="1" x14ac:dyDescent="0.2"/>
    <row r="105" spans="1:7" ht="13.5" thickBot="1" x14ac:dyDescent="0.25">
      <c r="B105" s="885" t="s">
        <v>141</v>
      </c>
      <c r="C105" s="886">
        <f>C15+C16+C17+C20+C21+C41+C44</f>
        <v>5112.08</v>
      </c>
      <c r="D105" s="886">
        <f>D15+D16+D17+D20+D21+D41+D44</f>
        <v>3740.29</v>
      </c>
      <c r="E105" s="872" t="s">
        <v>158</v>
      </c>
      <c r="F105" s="450">
        <f>F15+F16+F17+F20+F21+F41+F44</f>
        <v>2065.23</v>
      </c>
      <c r="G105" s="684">
        <f>F105+D105+C105</f>
        <v>10917.6</v>
      </c>
    </row>
    <row r="106" spans="1:7" ht="13.5" thickTop="1" x14ac:dyDescent="0.2"/>
    <row r="107" spans="1:7" x14ac:dyDescent="0.2">
      <c r="B107" s="697" t="s">
        <v>141</v>
      </c>
      <c r="C107" s="7">
        <f>C37+C38+C39+C40+C42+C43+C45+C46</f>
        <v>4137.25</v>
      </c>
      <c r="D107" s="7">
        <f>D37+D38+D39+D40+D42+D43+D45</f>
        <v>2673.7599999999998</v>
      </c>
      <c r="E107" s="602" t="s">
        <v>158</v>
      </c>
      <c r="F107" s="7">
        <f>F38+F39+F40+F42+F43+F45</f>
        <v>2200.6800000000003</v>
      </c>
      <c r="G107" s="24">
        <f>F107+D107+C107</f>
        <v>9011.69</v>
      </c>
    </row>
    <row r="115" spans="5:5" x14ac:dyDescent="0.2">
      <c r="E115" s="602">
        <v>1</v>
      </c>
    </row>
  </sheetData>
  <mergeCells count="16">
    <mergeCell ref="AV6:AW6"/>
    <mergeCell ref="AG5:AK5"/>
    <mergeCell ref="AL5:AP5"/>
    <mergeCell ref="AQ5:AU5"/>
    <mergeCell ref="M6:N6"/>
    <mergeCell ref="R6:S6"/>
    <mergeCell ref="W6:X6"/>
    <mergeCell ref="AB6:AC6"/>
    <mergeCell ref="AG6:AH6"/>
    <mergeCell ref="AL6:AM6"/>
    <mergeCell ref="J1:AF1"/>
    <mergeCell ref="J2:AF2"/>
    <mergeCell ref="J3:AF3"/>
    <mergeCell ref="R5:V5"/>
    <mergeCell ref="W5:AA5"/>
    <mergeCell ref="AB5:AF5"/>
  </mergeCells>
  <printOptions horizontalCentered="1" gridLines="1"/>
  <pageMargins left="0.25" right="0.25" top="0.75" bottom="0.75" header="0.3" footer="0.3"/>
  <pageSetup scale="23" fitToHeight="0" orientation="landscape" r:id="rId1"/>
  <headerFooter>
    <oddFooter>Page &amp;P of &amp;N</oddFooter>
  </headerFooter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5"/>
  <sheetViews>
    <sheetView topLeftCell="A91" zoomScaleNormal="100" workbookViewId="0">
      <selection activeCell="D16" sqref="D16"/>
    </sheetView>
  </sheetViews>
  <sheetFormatPr defaultColWidth="9.140625" defaultRowHeight="12.75" x14ac:dyDescent="0.2"/>
  <cols>
    <col min="1" max="1" width="20.85546875" style="5" customWidth="1"/>
    <col min="2" max="2" width="38.28515625" style="5" customWidth="1"/>
    <col min="3" max="4" width="13" style="142" customWidth="1"/>
    <col min="5" max="5" width="35.28515625" style="845" bestFit="1" customWidth="1"/>
    <col min="6" max="6" width="10.7109375" style="142" customWidth="1"/>
    <col min="7" max="7" width="11" style="24" customWidth="1"/>
    <col min="8" max="8" width="19.85546875" style="142" customWidth="1"/>
    <col min="9" max="9" width="16.42578125" style="5" customWidth="1"/>
    <col min="10" max="10" width="10" style="5" customWidth="1"/>
    <col min="11" max="11" width="25.85546875" style="5" customWidth="1"/>
    <col min="12" max="12" width="16.28515625" style="5" customWidth="1"/>
    <col min="13" max="13" width="11.5703125" style="151" customWidth="1"/>
    <col min="14" max="14" width="9.28515625" style="151" customWidth="1"/>
    <col min="15" max="17" width="9.28515625" style="544" customWidth="1"/>
    <col min="18" max="18" width="10.140625" style="24" customWidth="1"/>
    <col min="19" max="19" width="9.28515625" style="152" customWidth="1"/>
    <col min="20" max="20" width="10.5703125" style="5" customWidth="1"/>
    <col min="21" max="22" width="9.28515625" style="5" customWidth="1"/>
    <col min="23" max="24" width="9.28515625" style="152" customWidth="1"/>
    <col min="25" max="27" width="9.28515625" style="5" customWidth="1"/>
    <col min="28" max="28" width="9.28515625" style="846" customWidth="1"/>
    <col min="29" max="29" width="10.5703125" style="153" customWidth="1"/>
    <col min="30" max="32" width="9.28515625" style="5" customWidth="1"/>
    <col min="33" max="34" width="9.28515625" style="142" customWidth="1"/>
    <col min="35" max="36" width="9.28515625" style="5" customWidth="1"/>
    <col min="37" max="37" width="10" style="5" customWidth="1"/>
    <col min="38" max="39" width="9.28515625" style="142" customWidth="1"/>
    <col min="40" max="47" width="9.28515625" style="5" customWidth="1"/>
    <col min="48" max="48" width="10.140625" style="5" bestFit="1" customWidth="1"/>
    <col min="49" max="49" width="9.140625" style="5"/>
    <col min="50" max="52" width="9.140625" style="142"/>
    <col min="53" max="16384" width="9.140625" style="5"/>
  </cols>
  <sheetData>
    <row r="1" spans="1:52" ht="14.25" x14ac:dyDescent="0.2">
      <c r="A1" s="747" t="s">
        <v>144</v>
      </c>
      <c r="B1" s="747"/>
      <c r="C1" s="748"/>
      <c r="D1" s="748"/>
      <c r="E1" s="775"/>
      <c r="F1" s="748"/>
      <c r="G1" s="748"/>
      <c r="H1" s="748"/>
      <c r="I1" s="747"/>
      <c r="J1" s="930" t="s">
        <v>126</v>
      </c>
      <c r="K1" s="931"/>
      <c r="L1" s="931"/>
      <c r="M1" s="931"/>
      <c r="N1" s="931"/>
      <c r="O1" s="931"/>
      <c r="P1" s="931"/>
      <c r="Q1" s="931"/>
      <c r="R1" s="931"/>
      <c r="S1" s="931"/>
      <c r="T1" s="931"/>
      <c r="U1" s="931"/>
      <c r="V1" s="931"/>
      <c r="W1" s="931"/>
      <c r="X1" s="931"/>
      <c r="Y1" s="931"/>
      <c r="Z1" s="931"/>
      <c r="AA1" s="931"/>
      <c r="AB1" s="931"/>
      <c r="AC1" s="931"/>
      <c r="AD1" s="931"/>
      <c r="AE1" s="931"/>
      <c r="AF1" s="932"/>
      <c r="AG1" s="776"/>
      <c r="AH1" s="776"/>
    </row>
    <row r="2" spans="1:52" ht="14.25" x14ac:dyDescent="0.2">
      <c r="A2" s="747" t="s">
        <v>0</v>
      </c>
      <c r="B2" s="747"/>
      <c r="C2" s="748"/>
      <c r="D2" s="748"/>
      <c r="E2" s="775"/>
      <c r="F2" s="748"/>
      <c r="G2" s="748"/>
      <c r="H2" s="748"/>
      <c r="I2" s="747"/>
      <c r="J2" s="933" t="s">
        <v>0</v>
      </c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C2" s="934"/>
      <c r="AD2" s="934"/>
      <c r="AE2" s="934"/>
      <c r="AF2" s="935"/>
      <c r="AG2" s="776"/>
      <c r="AH2" s="776"/>
    </row>
    <row r="3" spans="1:52" ht="15" thickBot="1" x14ac:dyDescent="0.25">
      <c r="A3" s="747" t="s">
        <v>99</v>
      </c>
      <c r="B3" s="747"/>
      <c r="C3" s="748"/>
      <c r="D3" s="748"/>
      <c r="E3" s="775"/>
      <c r="F3" s="748"/>
      <c r="G3" s="748"/>
      <c r="H3" s="748"/>
      <c r="I3" s="747"/>
      <c r="J3" s="936" t="s">
        <v>99</v>
      </c>
      <c r="K3" s="937"/>
      <c r="L3" s="937"/>
      <c r="M3" s="937"/>
      <c r="N3" s="937"/>
      <c r="O3" s="937"/>
      <c r="P3" s="937"/>
      <c r="Q3" s="937"/>
      <c r="R3" s="937"/>
      <c r="S3" s="937"/>
      <c r="T3" s="937"/>
      <c r="U3" s="937"/>
      <c r="V3" s="937"/>
      <c r="W3" s="937"/>
      <c r="X3" s="937"/>
      <c r="Y3" s="937"/>
      <c r="Z3" s="937"/>
      <c r="AA3" s="937"/>
      <c r="AB3" s="937"/>
      <c r="AC3" s="937"/>
      <c r="AD3" s="937"/>
      <c r="AE3" s="937"/>
      <c r="AF3" s="938"/>
      <c r="AG3" s="776"/>
      <c r="AH3" s="776"/>
    </row>
    <row r="4" spans="1:52" ht="14.25" thickBot="1" x14ac:dyDescent="0.3">
      <c r="A4" s="777" t="s">
        <v>469</v>
      </c>
      <c r="B4" s="340" t="s">
        <v>451</v>
      </c>
      <c r="C4" s="144"/>
      <c r="D4" s="144"/>
      <c r="E4" s="778"/>
      <c r="F4" s="144"/>
      <c r="G4" s="143"/>
      <c r="H4" s="144"/>
      <c r="I4" s="779"/>
      <c r="M4" s="752"/>
      <c r="N4" s="752"/>
      <c r="O4" s="752"/>
      <c r="P4" s="752"/>
      <c r="Q4" s="752"/>
      <c r="R4" s="780"/>
      <c r="S4" s="780"/>
      <c r="T4" s="781"/>
      <c r="U4" s="781"/>
      <c r="V4" s="781"/>
      <c r="W4" s="780"/>
      <c r="X4" s="780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1"/>
      <c r="AJ4" s="781"/>
      <c r="AK4" s="781"/>
      <c r="AL4" s="781"/>
      <c r="AM4" s="781"/>
      <c r="AN4" s="781"/>
      <c r="AO4" s="781"/>
      <c r="AP4" s="781"/>
      <c r="AQ4" s="781"/>
      <c r="AR4" s="781"/>
      <c r="AS4" s="781"/>
      <c r="AT4" s="781"/>
      <c r="AU4" s="781"/>
      <c r="AV4" s="782"/>
      <c r="AW4" s="782"/>
    </row>
    <row r="5" spans="1:52" ht="13.5" thickBot="1" x14ac:dyDescent="0.25">
      <c r="A5" s="783"/>
      <c r="B5" s="784"/>
      <c r="C5" s="124"/>
      <c r="D5" s="124"/>
      <c r="E5" s="785"/>
      <c r="F5" s="124"/>
      <c r="G5" s="419"/>
      <c r="H5" s="124"/>
      <c r="I5" s="786"/>
      <c r="J5" s="787"/>
      <c r="K5" s="788"/>
      <c r="L5" s="789"/>
      <c r="M5" s="790"/>
      <c r="N5" s="791"/>
      <c r="O5" s="791" t="s">
        <v>148</v>
      </c>
      <c r="P5" s="791"/>
      <c r="Q5" s="792"/>
      <c r="R5" s="924" t="s">
        <v>151</v>
      </c>
      <c r="S5" s="925"/>
      <c r="T5" s="925"/>
      <c r="U5" s="925"/>
      <c r="V5" s="926"/>
      <c r="W5" s="924" t="s">
        <v>135</v>
      </c>
      <c r="X5" s="925"/>
      <c r="Y5" s="925"/>
      <c r="Z5" s="925"/>
      <c r="AA5" s="926"/>
      <c r="AB5" s="924" t="s">
        <v>136</v>
      </c>
      <c r="AC5" s="925"/>
      <c r="AD5" s="925"/>
      <c r="AE5" s="925"/>
      <c r="AF5" s="926"/>
      <c r="AG5" s="924" t="s">
        <v>137</v>
      </c>
      <c r="AH5" s="925"/>
      <c r="AI5" s="925"/>
      <c r="AJ5" s="925"/>
      <c r="AK5" s="926"/>
      <c r="AL5" s="924" t="s">
        <v>138</v>
      </c>
      <c r="AM5" s="925"/>
      <c r="AN5" s="925"/>
      <c r="AO5" s="925"/>
      <c r="AP5" s="926"/>
      <c r="AQ5" s="924" t="s">
        <v>450</v>
      </c>
      <c r="AR5" s="925"/>
      <c r="AS5" s="925"/>
      <c r="AT5" s="925"/>
      <c r="AU5" s="925"/>
      <c r="AV5" s="783"/>
      <c r="AW5" s="784"/>
      <c r="AX5" s="793"/>
      <c r="AY5" s="793"/>
      <c r="AZ5" s="794"/>
    </row>
    <row r="6" spans="1:52" x14ac:dyDescent="0.2">
      <c r="A6" s="795"/>
      <c r="B6" s="796" t="s">
        <v>97</v>
      </c>
      <c r="C6" s="110" t="s">
        <v>104</v>
      </c>
      <c r="D6" s="110"/>
      <c r="E6" s="797" t="s">
        <v>98</v>
      </c>
      <c r="F6" s="110" t="s">
        <v>66</v>
      </c>
      <c r="G6" s="422" t="s">
        <v>64</v>
      </c>
      <c r="H6" s="110" t="s">
        <v>68</v>
      </c>
      <c r="I6" s="798" t="s">
        <v>70</v>
      </c>
      <c r="J6" s="777"/>
      <c r="K6" s="141"/>
      <c r="L6" s="799"/>
      <c r="M6" s="927" t="s">
        <v>131</v>
      </c>
      <c r="N6" s="928"/>
      <c r="O6" s="800"/>
      <c r="P6" s="800"/>
      <c r="Q6" s="800"/>
      <c r="R6" s="927" t="s">
        <v>131</v>
      </c>
      <c r="S6" s="928"/>
      <c r="T6" s="801"/>
      <c r="U6" s="800"/>
      <c r="V6" s="802"/>
      <c r="W6" s="927" t="s">
        <v>131</v>
      </c>
      <c r="X6" s="928"/>
      <c r="Y6" s="800"/>
      <c r="Z6" s="800"/>
      <c r="AA6" s="802"/>
      <c r="AB6" s="927" t="s">
        <v>131</v>
      </c>
      <c r="AC6" s="928"/>
      <c r="AD6" s="800"/>
      <c r="AE6" s="800"/>
      <c r="AF6" s="800"/>
      <c r="AG6" s="927" t="s">
        <v>131</v>
      </c>
      <c r="AH6" s="929"/>
      <c r="AI6" s="800"/>
      <c r="AJ6" s="800"/>
      <c r="AK6" s="802"/>
      <c r="AL6" s="927" t="s">
        <v>131</v>
      </c>
      <c r="AM6" s="928"/>
      <c r="AN6" s="800"/>
      <c r="AO6" s="800"/>
      <c r="AP6" s="800"/>
      <c r="AQ6" s="384" t="s">
        <v>131</v>
      </c>
      <c r="AR6" s="802"/>
      <c r="AS6" s="752"/>
      <c r="AT6" s="800"/>
      <c r="AU6" s="752"/>
      <c r="AV6" s="922" t="s">
        <v>131</v>
      </c>
      <c r="AW6" s="923"/>
      <c r="AX6" s="793"/>
      <c r="AY6" s="803"/>
      <c r="AZ6" s="794"/>
    </row>
    <row r="7" spans="1:52" ht="15.75" thickBot="1" x14ac:dyDescent="0.3">
      <c r="A7" s="804" t="s">
        <v>100</v>
      </c>
      <c r="B7" s="805"/>
      <c r="C7" s="125" t="s">
        <v>63</v>
      </c>
      <c r="D7" s="125" t="s">
        <v>95</v>
      </c>
      <c r="E7" s="806" t="s">
        <v>102</v>
      </c>
      <c r="F7" s="125" t="s">
        <v>67</v>
      </c>
      <c r="G7" s="427" t="s">
        <v>65</v>
      </c>
      <c r="H7" s="125" t="s">
        <v>69</v>
      </c>
      <c r="I7" s="807" t="s">
        <v>71</v>
      </c>
      <c r="J7" s="808"/>
      <c r="K7" s="809"/>
      <c r="L7" s="810" t="s">
        <v>147</v>
      </c>
      <c r="M7" s="811" t="s">
        <v>149</v>
      </c>
      <c r="N7" s="812" t="s">
        <v>150</v>
      </c>
      <c r="O7" s="813" t="s">
        <v>63</v>
      </c>
      <c r="P7" s="813" t="s">
        <v>95</v>
      </c>
      <c r="Q7" s="813" t="s">
        <v>94</v>
      </c>
      <c r="R7" s="811" t="s">
        <v>149</v>
      </c>
      <c r="S7" s="812" t="s">
        <v>150</v>
      </c>
      <c r="T7" s="814" t="s">
        <v>63</v>
      </c>
      <c r="U7" s="813" t="s">
        <v>95</v>
      </c>
      <c r="V7" s="812" t="s">
        <v>94</v>
      </c>
      <c r="W7" s="811" t="s">
        <v>149</v>
      </c>
      <c r="X7" s="812" t="s">
        <v>150</v>
      </c>
      <c r="Y7" s="815" t="s">
        <v>63</v>
      </c>
      <c r="Z7" s="815" t="s">
        <v>95</v>
      </c>
      <c r="AA7" s="816" t="s">
        <v>94</v>
      </c>
      <c r="AB7" s="811" t="s">
        <v>149</v>
      </c>
      <c r="AC7" s="812" t="s">
        <v>150</v>
      </c>
      <c r="AD7" s="815" t="s">
        <v>63</v>
      </c>
      <c r="AE7" s="815" t="s">
        <v>95</v>
      </c>
      <c r="AF7" s="815" t="s">
        <v>94</v>
      </c>
      <c r="AG7" s="811" t="s">
        <v>152</v>
      </c>
      <c r="AH7" s="814" t="s">
        <v>150</v>
      </c>
      <c r="AI7" s="815" t="s">
        <v>63</v>
      </c>
      <c r="AJ7" s="815" t="s">
        <v>95</v>
      </c>
      <c r="AK7" s="816" t="s">
        <v>94</v>
      </c>
      <c r="AL7" s="395" t="s">
        <v>149</v>
      </c>
      <c r="AM7" s="817" t="s">
        <v>150</v>
      </c>
      <c r="AN7" s="818" t="s">
        <v>63</v>
      </c>
      <c r="AO7" s="818" t="s">
        <v>95</v>
      </c>
      <c r="AP7" s="818" t="s">
        <v>94</v>
      </c>
      <c r="AQ7" s="395" t="s">
        <v>149</v>
      </c>
      <c r="AR7" s="817" t="s">
        <v>150</v>
      </c>
      <c r="AS7" s="383" t="s">
        <v>63</v>
      </c>
      <c r="AT7" s="818" t="s">
        <v>95</v>
      </c>
      <c r="AU7" s="383" t="s">
        <v>94</v>
      </c>
      <c r="AV7" s="819" t="s">
        <v>149</v>
      </c>
      <c r="AW7" s="820" t="s">
        <v>150</v>
      </c>
      <c r="AX7" s="821" t="s">
        <v>63</v>
      </c>
      <c r="AY7" s="815" t="s">
        <v>95</v>
      </c>
      <c r="AZ7" s="816" t="s">
        <v>94</v>
      </c>
    </row>
    <row r="8" spans="1:52" x14ac:dyDescent="0.2">
      <c r="A8" s="747"/>
      <c r="B8" s="747" t="s">
        <v>228</v>
      </c>
      <c r="C8" s="748"/>
      <c r="D8" s="748"/>
      <c r="E8" s="747" t="s">
        <v>158</v>
      </c>
      <c r="F8" s="748"/>
      <c r="G8" s="5"/>
      <c r="H8" s="748">
        <f t="shared" ref="H8:H71" si="0">C8+D8+F8</f>
        <v>0</v>
      </c>
      <c r="I8" s="747"/>
      <c r="J8" s="747"/>
      <c r="K8" s="747"/>
      <c r="L8" s="747"/>
      <c r="M8" s="822">
        <f>+R8+W8</f>
        <v>0</v>
      </c>
      <c r="N8" s="801"/>
      <c r="O8" s="801"/>
      <c r="P8" s="801"/>
      <c r="Q8" s="802"/>
      <c r="R8" s="822">
        <v>0</v>
      </c>
      <c r="S8" s="801">
        <v>0</v>
      </c>
      <c r="T8" s="801">
        <v>0</v>
      </c>
      <c r="U8" s="801">
        <v>0</v>
      </c>
      <c r="V8" s="802">
        <v>0</v>
      </c>
      <c r="W8" s="822"/>
      <c r="X8" s="801"/>
      <c r="Y8" s="801"/>
      <c r="Z8" s="801"/>
      <c r="AA8" s="802"/>
      <c r="AB8" s="822"/>
      <c r="AC8" s="801"/>
      <c r="AD8" s="801"/>
      <c r="AE8" s="801"/>
      <c r="AF8" s="802"/>
      <c r="AG8" s="752"/>
      <c r="AH8" s="752"/>
      <c r="AI8" s="752"/>
      <c r="AJ8" s="752"/>
      <c r="AK8" s="752"/>
      <c r="AL8" s="823"/>
      <c r="AM8" s="801">
        <v>0</v>
      </c>
      <c r="AN8" s="801">
        <v>0</v>
      </c>
      <c r="AO8" s="801">
        <v>0</v>
      </c>
      <c r="AP8" s="802">
        <v>0</v>
      </c>
      <c r="AQ8" s="822"/>
      <c r="AR8" s="801"/>
      <c r="AS8" s="801">
        <v>0</v>
      </c>
      <c r="AT8" s="801">
        <v>0</v>
      </c>
      <c r="AU8" s="802">
        <v>0</v>
      </c>
      <c r="AV8" s="753">
        <f t="shared" ref="AV8:AV71" si="1">M8+R8+W8+AB8+AG8+AM8+AQ8</f>
        <v>0</v>
      </c>
      <c r="AW8" s="754" t="e">
        <f>N8+S8+X8+AC8+AH8+#REF!+AR8</f>
        <v>#REF!</v>
      </c>
      <c r="AX8" s="755">
        <f>O8+T8+Y8+AD8+AI8+AN8+AS8</f>
        <v>0</v>
      </c>
      <c r="AY8" s="755">
        <f>P8+U8+Z8+AE8+AJ8+AO8+AT8</f>
        <v>0</v>
      </c>
      <c r="AZ8" s="755">
        <f>Q8+V8+AA8+AF8+AK8+AP8+AU8</f>
        <v>0</v>
      </c>
    </row>
    <row r="9" spans="1:52" x14ac:dyDescent="0.2">
      <c r="A9" s="747" t="s">
        <v>3</v>
      </c>
      <c r="B9" s="747" t="s">
        <v>141</v>
      </c>
      <c r="C9" s="748"/>
      <c r="D9" s="748"/>
      <c r="E9" s="747" t="s">
        <v>103</v>
      </c>
      <c r="F9" s="748"/>
      <c r="G9" s="5"/>
      <c r="H9" s="748">
        <f t="shared" si="0"/>
        <v>0</v>
      </c>
      <c r="I9" s="747"/>
      <c r="J9" s="747" t="s">
        <v>72</v>
      </c>
      <c r="K9" s="747"/>
      <c r="L9" s="747"/>
      <c r="M9" s="749"/>
      <c r="N9" s="750"/>
      <c r="O9" s="750"/>
      <c r="P9" s="750"/>
      <c r="Q9" s="751"/>
      <c r="R9" s="749"/>
      <c r="S9" s="750"/>
      <c r="T9" s="750">
        <v>0</v>
      </c>
      <c r="U9" s="750">
        <v>0</v>
      </c>
      <c r="V9" s="751"/>
      <c r="W9" s="749"/>
      <c r="X9" s="750"/>
      <c r="Y9" s="750"/>
      <c r="Z9" s="750"/>
      <c r="AA9" s="751"/>
      <c r="AB9" s="749"/>
      <c r="AC9" s="750"/>
      <c r="AD9" s="750"/>
      <c r="AE9" s="750"/>
      <c r="AF9" s="751"/>
      <c r="AG9" s="752"/>
      <c r="AH9" s="752"/>
      <c r="AI9" s="752"/>
      <c r="AJ9" s="752"/>
      <c r="AK9" s="752"/>
      <c r="AL9" s="749">
        <v>0</v>
      </c>
      <c r="AM9" s="750">
        <v>0</v>
      </c>
      <c r="AN9" s="750">
        <v>0</v>
      </c>
      <c r="AO9" s="750">
        <v>0</v>
      </c>
      <c r="AP9" s="751">
        <v>0</v>
      </c>
      <c r="AQ9" s="749"/>
      <c r="AR9" s="750"/>
      <c r="AS9" s="750">
        <v>0</v>
      </c>
      <c r="AT9" s="750">
        <v>0</v>
      </c>
      <c r="AU9" s="751">
        <v>0</v>
      </c>
      <c r="AV9" s="753">
        <f t="shared" si="1"/>
        <v>0</v>
      </c>
      <c r="AW9" s="754">
        <f t="shared" ref="AW9:AW72" si="2">N9+S9+X9+AC9+AH9+AL9+AR9</f>
        <v>0</v>
      </c>
      <c r="AX9" s="755">
        <f t="shared" ref="AX9:AZ69" si="3">O9+T9+Y9+AD9+AI9+AN9+AS9</f>
        <v>0</v>
      </c>
      <c r="AY9" s="755">
        <f t="shared" si="3"/>
        <v>0</v>
      </c>
      <c r="AZ9" s="755">
        <f t="shared" si="3"/>
        <v>0</v>
      </c>
    </row>
    <row r="10" spans="1:52" x14ac:dyDescent="0.2">
      <c r="A10" s="747" t="s">
        <v>4</v>
      </c>
      <c r="B10" s="747" t="s">
        <v>141</v>
      </c>
      <c r="C10" s="748"/>
      <c r="D10" s="748"/>
      <c r="E10" s="747" t="s">
        <v>103</v>
      </c>
      <c r="F10" s="748"/>
      <c r="G10" s="5"/>
      <c r="H10" s="748">
        <f t="shared" si="0"/>
        <v>0</v>
      </c>
      <c r="I10" s="747"/>
      <c r="J10" s="747" t="s">
        <v>72</v>
      </c>
      <c r="K10" s="747"/>
      <c r="L10" s="747"/>
      <c r="M10" s="749"/>
      <c r="N10" s="750"/>
      <c r="O10" s="750"/>
      <c r="P10" s="750"/>
      <c r="Q10" s="751"/>
      <c r="R10" s="749"/>
      <c r="S10" s="750"/>
      <c r="T10" s="750">
        <v>0</v>
      </c>
      <c r="U10" s="750">
        <v>0</v>
      </c>
      <c r="V10" s="751"/>
      <c r="W10" s="749"/>
      <c r="X10" s="750"/>
      <c r="Y10" s="750"/>
      <c r="Z10" s="750"/>
      <c r="AA10" s="751"/>
      <c r="AB10" s="749"/>
      <c r="AC10" s="750"/>
      <c r="AD10" s="750"/>
      <c r="AE10" s="750"/>
      <c r="AF10" s="751"/>
      <c r="AG10" s="752"/>
      <c r="AH10" s="752"/>
      <c r="AI10" s="752"/>
      <c r="AJ10" s="752"/>
      <c r="AK10" s="752"/>
      <c r="AL10" s="749"/>
      <c r="AM10" s="750"/>
      <c r="AN10" s="750"/>
      <c r="AO10" s="750"/>
      <c r="AP10" s="751"/>
      <c r="AQ10" s="749"/>
      <c r="AR10" s="750"/>
      <c r="AS10" s="750">
        <v>0</v>
      </c>
      <c r="AT10" s="750">
        <v>0</v>
      </c>
      <c r="AU10" s="751">
        <v>0</v>
      </c>
      <c r="AV10" s="753">
        <f t="shared" si="1"/>
        <v>0</v>
      </c>
      <c r="AW10" s="754">
        <f t="shared" si="2"/>
        <v>0</v>
      </c>
      <c r="AX10" s="755">
        <f t="shared" si="3"/>
        <v>0</v>
      </c>
      <c r="AY10" s="755">
        <f t="shared" si="3"/>
        <v>0</v>
      </c>
      <c r="AZ10" s="755">
        <f t="shared" si="3"/>
        <v>0</v>
      </c>
    </row>
    <row r="11" spans="1:52" x14ac:dyDescent="0.2">
      <c r="A11" s="747" t="s">
        <v>5</v>
      </c>
      <c r="B11" s="747" t="s">
        <v>141</v>
      </c>
      <c r="C11" s="748"/>
      <c r="D11" s="748"/>
      <c r="E11" s="747" t="s">
        <v>103</v>
      </c>
      <c r="F11" s="748"/>
      <c r="G11" s="5"/>
      <c r="H11" s="748">
        <f t="shared" si="0"/>
        <v>0</v>
      </c>
      <c r="I11" s="747"/>
      <c r="J11" s="747" t="s">
        <v>73</v>
      </c>
      <c r="K11" s="824" t="s">
        <v>318</v>
      </c>
      <c r="L11" s="747" t="s">
        <v>204</v>
      </c>
      <c r="M11" s="749"/>
      <c r="N11" s="750"/>
      <c r="O11" s="750"/>
      <c r="P11" s="750"/>
      <c r="Q11" s="751"/>
      <c r="R11" s="749">
        <v>80784</v>
      </c>
      <c r="S11" s="750">
        <v>108</v>
      </c>
      <c r="T11" s="750">
        <v>483.84</v>
      </c>
      <c r="U11" s="750">
        <v>402.74</v>
      </c>
      <c r="V11" s="751">
        <v>272.11</v>
      </c>
      <c r="W11" s="749">
        <v>49368</v>
      </c>
      <c r="X11" s="750">
        <v>66</v>
      </c>
      <c r="Y11" s="750">
        <v>295.68</v>
      </c>
      <c r="Z11" s="750">
        <v>246.12</v>
      </c>
      <c r="AA11" s="751">
        <v>274.68</v>
      </c>
      <c r="AB11" s="749">
        <v>17952</v>
      </c>
      <c r="AC11" s="750">
        <v>290</v>
      </c>
      <c r="AD11" s="750">
        <v>107.52</v>
      </c>
      <c r="AE11" s="750">
        <v>89.5</v>
      </c>
      <c r="AF11" s="751">
        <v>274.68</v>
      </c>
      <c r="AG11" s="752">
        <v>0</v>
      </c>
      <c r="AH11" s="752">
        <v>0</v>
      </c>
      <c r="AI11" s="752">
        <v>0</v>
      </c>
      <c r="AJ11" s="752">
        <v>0</v>
      </c>
      <c r="AK11" s="752">
        <v>274.68</v>
      </c>
      <c r="AL11" s="749">
        <v>11968</v>
      </c>
      <c r="AM11" s="750">
        <v>16</v>
      </c>
      <c r="AN11" s="750">
        <v>78.08</v>
      </c>
      <c r="AO11" s="750">
        <v>59.67</v>
      </c>
      <c r="AP11" s="751">
        <v>274.68</v>
      </c>
      <c r="AQ11" s="749"/>
      <c r="AR11" s="750"/>
      <c r="AS11" s="750">
        <v>0</v>
      </c>
      <c r="AT11" s="750">
        <v>0</v>
      </c>
      <c r="AU11" s="751">
        <v>0</v>
      </c>
      <c r="AV11" s="753">
        <f t="shared" si="1"/>
        <v>148120</v>
      </c>
      <c r="AW11" s="754">
        <f t="shared" si="2"/>
        <v>12432</v>
      </c>
      <c r="AX11" s="755">
        <f t="shared" si="3"/>
        <v>965.12</v>
      </c>
      <c r="AY11" s="755">
        <f t="shared" si="3"/>
        <v>798.03</v>
      </c>
      <c r="AZ11" s="755">
        <f t="shared" si="3"/>
        <v>1370.8300000000002</v>
      </c>
    </row>
    <row r="12" spans="1:52" x14ac:dyDescent="0.2">
      <c r="A12" s="747" t="s">
        <v>6</v>
      </c>
      <c r="B12" s="747" t="s">
        <v>141</v>
      </c>
      <c r="C12" s="748"/>
      <c r="D12" s="748"/>
      <c r="E12" s="747" t="s">
        <v>103</v>
      </c>
      <c r="F12" s="748"/>
      <c r="G12" s="5"/>
      <c r="H12" s="748">
        <f t="shared" si="0"/>
        <v>0</v>
      </c>
      <c r="I12" s="747"/>
      <c r="J12" s="747" t="s">
        <v>73</v>
      </c>
      <c r="K12" s="747" t="s">
        <v>311</v>
      </c>
      <c r="L12" s="747" t="s">
        <v>198</v>
      </c>
      <c r="M12" s="749"/>
      <c r="N12" s="750"/>
      <c r="O12" s="750"/>
      <c r="P12" s="750"/>
      <c r="Q12" s="751"/>
      <c r="R12" s="749">
        <v>0</v>
      </c>
      <c r="S12" s="750">
        <v>0</v>
      </c>
      <c r="T12" s="750">
        <v>386.1</v>
      </c>
      <c r="U12" s="750">
        <v>0</v>
      </c>
      <c r="V12" s="751">
        <v>0</v>
      </c>
      <c r="W12" s="749">
        <v>0</v>
      </c>
      <c r="X12" s="750">
        <v>0</v>
      </c>
      <c r="Y12" s="750">
        <v>386.1</v>
      </c>
      <c r="Z12" s="750"/>
      <c r="AA12" s="751"/>
      <c r="AB12" s="749"/>
      <c r="AC12" s="750"/>
      <c r="AD12" s="750"/>
      <c r="AE12" s="750"/>
      <c r="AF12" s="751"/>
      <c r="AG12" s="752">
        <v>0</v>
      </c>
      <c r="AH12" s="752">
        <v>0</v>
      </c>
      <c r="AI12" s="752">
        <v>386.1</v>
      </c>
      <c r="AJ12" s="752">
        <v>0</v>
      </c>
      <c r="AK12" s="752">
        <v>0</v>
      </c>
      <c r="AL12" s="749">
        <v>0</v>
      </c>
      <c r="AM12" s="750">
        <v>0</v>
      </c>
      <c r="AN12" s="750">
        <v>420.85</v>
      </c>
      <c r="AO12" s="750">
        <v>0</v>
      </c>
      <c r="AP12" s="751">
        <v>0</v>
      </c>
      <c r="AQ12" s="749"/>
      <c r="AR12" s="750"/>
      <c r="AS12" s="750">
        <v>0</v>
      </c>
      <c r="AT12" s="750">
        <v>0</v>
      </c>
      <c r="AU12" s="751">
        <v>0</v>
      </c>
      <c r="AV12" s="753">
        <f t="shared" si="1"/>
        <v>0</v>
      </c>
      <c r="AW12" s="754">
        <f t="shared" si="2"/>
        <v>0</v>
      </c>
      <c r="AX12" s="755">
        <f t="shared" si="3"/>
        <v>1579.15</v>
      </c>
      <c r="AY12" s="755">
        <f t="shared" si="3"/>
        <v>0</v>
      </c>
      <c r="AZ12" s="755">
        <f t="shared" si="3"/>
        <v>0</v>
      </c>
    </row>
    <row r="13" spans="1:52" x14ac:dyDescent="0.2">
      <c r="A13" s="747" t="s">
        <v>7</v>
      </c>
      <c r="B13" s="747" t="s">
        <v>141</v>
      </c>
      <c r="C13" s="748"/>
      <c r="D13" s="748"/>
      <c r="E13" s="747" t="s">
        <v>103</v>
      </c>
      <c r="F13" s="748"/>
      <c r="G13" s="5"/>
      <c r="H13" s="748">
        <f t="shared" si="0"/>
        <v>0</v>
      </c>
      <c r="I13" s="747"/>
      <c r="J13" s="747" t="s">
        <v>73</v>
      </c>
      <c r="K13" s="747" t="s">
        <v>319</v>
      </c>
      <c r="L13" s="747" t="s">
        <v>275</v>
      </c>
      <c r="M13" s="749"/>
      <c r="N13" s="750"/>
      <c r="O13" s="750"/>
      <c r="P13" s="750"/>
      <c r="Q13" s="751"/>
      <c r="R13" s="749">
        <v>5984</v>
      </c>
      <c r="S13" s="750">
        <v>8</v>
      </c>
      <c r="T13" s="750">
        <v>35.840000000000003</v>
      </c>
      <c r="U13" s="750">
        <v>29.83</v>
      </c>
      <c r="V13" s="751">
        <v>407.24</v>
      </c>
      <c r="W13" s="749">
        <v>39644</v>
      </c>
      <c r="X13" s="750">
        <v>53</v>
      </c>
      <c r="Y13" s="750">
        <v>237.44</v>
      </c>
      <c r="Z13" s="750">
        <v>197.64</v>
      </c>
      <c r="AA13" s="751">
        <v>411.09</v>
      </c>
      <c r="AB13" s="749">
        <v>49368</v>
      </c>
      <c r="AC13" s="750">
        <v>748</v>
      </c>
      <c r="AD13" s="750">
        <v>295.68</v>
      </c>
      <c r="AE13" s="750">
        <v>246.12</v>
      </c>
      <c r="AF13" s="751">
        <v>411.09</v>
      </c>
      <c r="AG13" s="752">
        <v>38148</v>
      </c>
      <c r="AH13" s="752">
        <v>51</v>
      </c>
      <c r="AI13" s="752">
        <v>228.48</v>
      </c>
      <c r="AJ13" s="752">
        <v>190.18</v>
      </c>
      <c r="AK13" s="752">
        <v>411.09</v>
      </c>
      <c r="AL13" s="749">
        <v>37400</v>
      </c>
      <c r="AM13" s="750">
        <v>50</v>
      </c>
      <c r="AN13" s="750">
        <v>244</v>
      </c>
      <c r="AO13" s="750">
        <v>186.46</v>
      </c>
      <c r="AP13" s="751">
        <v>411.09</v>
      </c>
      <c r="AQ13" s="749"/>
      <c r="AR13" s="750"/>
      <c r="AS13" s="750">
        <v>0</v>
      </c>
      <c r="AT13" s="750">
        <v>0</v>
      </c>
      <c r="AU13" s="751">
        <v>0</v>
      </c>
      <c r="AV13" s="753">
        <f t="shared" si="1"/>
        <v>133194</v>
      </c>
      <c r="AW13" s="754">
        <f t="shared" si="2"/>
        <v>38260</v>
      </c>
      <c r="AX13" s="755">
        <f t="shared" si="3"/>
        <v>1041.44</v>
      </c>
      <c r="AY13" s="755">
        <f t="shared" si="3"/>
        <v>850.23</v>
      </c>
      <c r="AZ13" s="755">
        <f t="shared" si="3"/>
        <v>2051.6</v>
      </c>
    </row>
    <row r="14" spans="1:52" x14ac:dyDescent="0.2">
      <c r="A14" s="747" t="s">
        <v>120</v>
      </c>
      <c r="B14" s="747" t="s">
        <v>141</v>
      </c>
      <c r="C14" s="748"/>
      <c r="D14" s="748"/>
      <c r="E14" s="747" t="s">
        <v>103</v>
      </c>
      <c r="F14" s="748"/>
      <c r="G14" s="5"/>
      <c r="H14" s="748">
        <f t="shared" si="0"/>
        <v>0</v>
      </c>
      <c r="I14" s="747"/>
      <c r="J14" s="747" t="s">
        <v>121</v>
      </c>
      <c r="K14" s="747"/>
      <c r="L14" s="747"/>
      <c r="M14" s="749"/>
      <c r="N14" s="750"/>
      <c r="O14" s="750"/>
      <c r="P14" s="750"/>
      <c r="Q14" s="751"/>
      <c r="R14" s="749"/>
      <c r="S14" s="750"/>
      <c r="T14" s="750"/>
      <c r="U14" s="750"/>
      <c r="V14" s="751"/>
      <c r="W14" s="749"/>
      <c r="X14" s="750"/>
      <c r="Y14" s="750"/>
      <c r="Z14" s="750"/>
      <c r="AA14" s="751"/>
      <c r="AB14" s="749"/>
      <c r="AC14" s="750"/>
      <c r="AD14" s="750"/>
      <c r="AE14" s="750"/>
      <c r="AF14" s="751"/>
      <c r="AG14" s="752"/>
      <c r="AH14" s="752"/>
      <c r="AI14" s="752"/>
      <c r="AJ14" s="752"/>
      <c r="AK14" s="752"/>
      <c r="AL14" s="749"/>
      <c r="AM14" s="750"/>
      <c r="AN14" s="750"/>
      <c r="AO14" s="750"/>
      <c r="AP14" s="751"/>
      <c r="AQ14" s="749"/>
      <c r="AR14" s="750"/>
      <c r="AS14" s="750">
        <v>0</v>
      </c>
      <c r="AT14" s="750">
        <v>0</v>
      </c>
      <c r="AU14" s="751">
        <v>0</v>
      </c>
      <c r="AV14" s="753">
        <f t="shared" si="1"/>
        <v>0</v>
      </c>
      <c r="AW14" s="754">
        <f t="shared" si="2"/>
        <v>0</v>
      </c>
      <c r="AX14" s="755">
        <f t="shared" si="3"/>
        <v>0</v>
      </c>
      <c r="AY14" s="755">
        <f t="shared" si="3"/>
        <v>0</v>
      </c>
      <c r="AZ14" s="755">
        <f t="shared" si="3"/>
        <v>0</v>
      </c>
    </row>
    <row r="15" spans="1:52" x14ac:dyDescent="0.2">
      <c r="A15" s="747" t="s">
        <v>8</v>
      </c>
      <c r="B15" s="747" t="s">
        <v>141</v>
      </c>
      <c r="C15" s="748"/>
      <c r="D15" s="748"/>
      <c r="E15" s="747" t="s">
        <v>103</v>
      </c>
      <c r="F15" s="748"/>
      <c r="G15" s="5"/>
      <c r="H15" s="748">
        <f t="shared" si="0"/>
        <v>0</v>
      </c>
      <c r="I15" s="747"/>
      <c r="J15" s="747" t="s">
        <v>74</v>
      </c>
      <c r="K15" s="747"/>
      <c r="L15" s="747" t="s">
        <v>292</v>
      </c>
      <c r="M15" s="749"/>
      <c r="N15" s="750"/>
      <c r="O15" s="750"/>
      <c r="P15" s="750"/>
      <c r="Q15" s="751"/>
      <c r="R15" s="749">
        <v>376992</v>
      </c>
      <c r="S15" s="750">
        <v>504</v>
      </c>
      <c r="T15" s="750">
        <v>2257.92</v>
      </c>
      <c r="U15" s="750">
        <v>1879.47</v>
      </c>
      <c r="V15" s="751">
        <v>274.68</v>
      </c>
      <c r="W15" s="749">
        <v>235620</v>
      </c>
      <c r="X15" s="750">
        <v>315</v>
      </c>
      <c r="Y15" s="750">
        <v>1411.2</v>
      </c>
      <c r="Z15" s="750">
        <v>1174.67</v>
      </c>
      <c r="AA15" s="751">
        <v>274.68</v>
      </c>
      <c r="AB15" s="749">
        <v>203456</v>
      </c>
      <c r="AC15" s="750">
        <v>272</v>
      </c>
      <c r="AD15" s="750">
        <v>1218.56</v>
      </c>
      <c r="AE15" s="750">
        <v>1014.32</v>
      </c>
      <c r="AF15" s="751">
        <v>274.68</v>
      </c>
      <c r="AG15" s="752">
        <v>107.36</v>
      </c>
      <c r="AH15" s="752"/>
      <c r="AI15" s="752"/>
      <c r="AJ15" s="752"/>
      <c r="AK15" s="752"/>
      <c r="AL15" s="749">
        <v>97988</v>
      </c>
      <c r="AM15" s="750">
        <v>131</v>
      </c>
      <c r="AN15" s="750">
        <v>639.28</v>
      </c>
      <c r="AO15" s="750">
        <v>488.51</v>
      </c>
      <c r="AP15" s="751">
        <v>274.68</v>
      </c>
      <c r="AQ15" s="749"/>
      <c r="AR15" s="750"/>
      <c r="AS15" s="750">
        <v>0</v>
      </c>
      <c r="AT15" s="750">
        <v>0</v>
      </c>
      <c r="AU15" s="751">
        <v>0</v>
      </c>
      <c r="AV15" s="753">
        <f t="shared" si="1"/>
        <v>816306.36</v>
      </c>
      <c r="AW15" s="754">
        <f t="shared" si="2"/>
        <v>99079</v>
      </c>
      <c r="AX15" s="755">
        <f t="shared" si="3"/>
        <v>5526.96</v>
      </c>
      <c r="AY15" s="755">
        <f t="shared" si="3"/>
        <v>4556.97</v>
      </c>
      <c r="AZ15" s="755">
        <f t="shared" si="3"/>
        <v>1098.72</v>
      </c>
    </row>
    <row r="16" spans="1:52" s="851" customFormat="1" x14ac:dyDescent="0.2">
      <c r="A16" s="511" t="s">
        <v>9</v>
      </c>
      <c r="B16" s="511" t="s">
        <v>141</v>
      </c>
      <c r="C16" s="512">
        <f>34.16+39.04-2039.84</f>
        <v>-1966.6399999999999</v>
      </c>
      <c r="D16" s="512">
        <f>26.1+29.83-1558.76</f>
        <v>-1502.83</v>
      </c>
      <c r="E16" s="511" t="s">
        <v>103</v>
      </c>
      <c r="F16" s="512">
        <v>274.68</v>
      </c>
      <c r="H16" s="512">
        <f t="shared" si="0"/>
        <v>-3194.79</v>
      </c>
      <c r="I16" s="511"/>
      <c r="J16" s="511" t="s">
        <v>74</v>
      </c>
      <c r="K16" s="511"/>
      <c r="L16" s="511" t="s">
        <v>259</v>
      </c>
      <c r="M16" s="852"/>
      <c r="N16" s="853"/>
      <c r="O16" s="853">
        <v>0</v>
      </c>
      <c r="P16" s="853">
        <v>0</v>
      </c>
      <c r="Q16" s="854">
        <v>0</v>
      </c>
      <c r="R16" s="852">
        <v>4488</v>
      </c>
      <c r="S16" s="853">
        <v>6</v>
      </c>
      <c r="T16" s="853">
        <v>26.88</v>
      </c>
      <c r="U16" s="853">
        <v>22.37</v>
      </c>
      <c r="V16" s="854">
        <v>274.68</v>
      </c>
      <c r="W16" s="852">
        <v>5984</v>
      </c>
      <c r="X16" s="853">
        <v>8</v>
      </c>
      <c r="Y16" s="853">
        <v>35.840000000000003</v>
      </c>
      <c r="Z16" s="853">
        <v>29.83</v>
      </c>
      <c r="AA16" s="854">
        <v>274.68</v>
      </c>
      <c r="AB16" s="852">
        <v>5984</v>
      </c>
      <c r="AC16" s="853">
        <v>8</v>
      </c>
      <c r="AD16" s="853">
        <v>35.840000000000003</v>
      </c>
      <c r="AE16" s="853">
        <v>29.83</v>
      </c>
      <c r="AF16" s="854">
        <v>274.68</v>
      </c>
      <c r="AG16" s="855">
        <v>312664</v>
      </c>
      <c r="AH16" s="855">
        <v>418</v>
      </c>
      <c r="AI16" s="855">
        <v>2039.84</v>
      </c>
      <c r="AJ16" s="855">
        <v>1558.76</v>
      </c>
      <c r="AK16" s="855">
        <v>274.68</v>
      </c>
      <c r="AL16" s="852"/>
      <c r="AM16" s="853"/>
      <c r="AN16" s="853"/>
      <c r="AO16" s="853"/>
      <c r="AP16" s="854"/>
      <c r="AQ16" s="852"/>
      <c r="AR16" s="853"/>
      <c r="AS16" s="853">
        <v>0</v>
      </c>
      <c r="AT16" s="853">
        <v>0</v>
      </c>
      <c r="AU16" s="854">
        <v>0</v>
      </c>
      <c r="AV16" s="856">
        <f t="shared" si="1"/>
        <v>329120</v>
      </c>
      <c r="AW16" s="857">
        <f t="shared" si="2"/>
        <v>440</v>
      </c>
      <c r="AX16" s="858">
        <f t="shared" si="3"/>
        <v>2138.4</v>
      </c>
      <c r="AY16" s="858">
        <f t="shared" si="3"/>
        <v>1640.79</v>
      </c>
      <c r="AZ16" s="858">
        <f t="shared" si="3"/>
        <v>1098.72</v>
      </c>
    </row>
    <row r="17" spans="1:52" x14ac:dyDescent="0.2">
      <c r="A17" s="747" t="s">
        <v>10</v>
      </c>
      <c r="B17" s="747" t="s">
        <v>141</v>
      </c>
      <c r="C17" s="748"/>
      <c r="D17" s="748"/>
      <c r="E17" s="747" t="s">
        <v>103</v>
      </c>
      <c r="F17" s="748"/>
      <c r="G17" s="5"/>
      <c r="H17" s="748">
        <f t="shared" si="0"/>
        <v>0</v>
      </c>
      <c r="I17" s="747"/>
      <c r="J17" s="747" t="s">
        <v>74</v>
      </c>
      <c r="K17" s="747"/>
      <c r="L17" s="747" t="s">
        <v>250</v>
      </c>
      <c r="M17" s="749"/>
      <c r="N17" s="750"/>
      <c r="O17" s="750"/>
      <c r="P17" s="750"/>
      <c r="Q17" s="751"/>
      <c r="R17" s="749">
        <v>208692</v>
      </c>
      <c r="S17" s="750">
        <v>279</v>
      </c>
      <c r="T17" s="750">
        <v>1249.92</v>
      </c>
      <c r="U17" s="750">
        <v>1040.42</v>
      </c>
      <c r="V17" s="751">
        <v>549.39</v>
      </c>
      <c r="W17" s="749">
        <v>175032</v>
      </c>
      <c r="X17" s="750">
        <v>234</v>
      </c>
      <c r="Y17" s="750">
        <v>1048.32</v>
      </c>
      <c r="Z17" s="750">
        <v>872.61</v>
      </c>
      <c r="AA17" s="751">
        <v>549.39</v>
      </c>
      <c r="AB17" s="749">
        <v>129404</v>
      </c>
      <c r="AC17" s="750">
        <v>173</v>
      </c>
      <c r="AD17" s="750">
        <v>775.04</v>
      </c>
      <c r="AE17" s="750">
        <v>645.13</v>
      </c>
      <c r="AF17" s="751">
        <v>549.39</v>
      </c>
      <c r="AG17" s="752">
        <v>100232</v>
      </c>
      <c r="AH17" s="752">
        <v>134</v>
      </c>
      <c r="AI17" s="752">
        <v>653.91999999999996</v>
      </c>
      <c r="AJ17" s="752">
        <v>499.7</v>
      </c>
      <c r="AK17" s="752">
        <v>549.39</v>
      </c>
      <c r="AL17" s="749">
        <v>155584</v>
      </c>
      <c r="AM17" s="750">
        <v>208</v>
      </c>
      <c r="AN17" s="750">
        <v>1015.04</v>
      </c>
      <c r="AO17" s="750">
        <v>775.65</v>
      </c>
      <c r="AP17" s="751">
        <v>549.39</v>
      </c>
      <c r="AQ17" s="749"/>
      <c r="AR17" s="750"/>
      <c r="AS17" s="750">
        <v>0</v>
      </c>
      <c r="AT17" s="750">
        <v>0</v>
      </c>
      <c r="AU17" s="751">
        <v>0</v>
      </c>
      <c r="AV17" s="753">
        <f t="shared" si="1"/>
        <v>613568</v>
      </c>
      <c r="AW17" s="754">
        <f t="shared" si="2"/>
        <v>156404</v>
      </c>
      <c r="AX17" s="755">
        <f>O17+T17+Y17+AD17+AI17+AN17+AS17</f>
        <v>4742.24</v>
      </c>
      <c r="AY17" s="755">
        <f t="shared" si="3"/>
        <v>3833.51</v>
      </c>
      <c r="AZ17" s="755">
        <f t="shared" si="3"/>
        <v>2746.95</v>
      </c>
    </row>
    <row r="18" spans="1:52" x14ac:dyDescent="0.2">
      <c r="A18" s="747" t="s">
        <v>11</v>
      </c>
      <c r="B18" s="747" t="s">
        <v>141</v>
      </c>
      <c r="C18" s="748"/>
      <c r="D18" s="748"/>
      <c r="E18" s="747" t="s">
        <v>103</v>
      </c>
      <c r="F18" s="748"/>
      <c r="G18" s="5"/>
      <c r="H18" s="748">
        <f t="shared" si="0"/>
        <v>0</v>
      </c>
      <c r="I18" s="747"/>
      <c r="J18" s="747" t="s">
        <v>75</v>
      </c>
      <c r="K18" s="747"/>
      <c r="L18" s="747" t="s">
        <v>156</v>
      </c>
      <c r="M18" s="749">
        <v>225896</v>
      </c>
      <c r="N18" s="750">
        <v>302</v>
      </c>
      <c r="O18" s="750">
        <v>1352.96</v>
      </c>
      <c r="P18" s="750">
        <v>1126.19</v>
      </c>
      <c r="Q18" s="751">
        <v>535.25</v>
      </c>
      <c r="R18" s="749">
        <v>312664</v>
      </c>
      <c r="S18" s="750">
        <v>418</v>
      </c>
      <c r="T18" s="750">
        <v>1872.64</v>
      </c>
      <c r="U18" s="750">
        <v>1558.76</v>
      </c>
      <c r="V18" s="751">
        <v>549.39</v>
      </c>
      <c r="W18" s="749">
        <v>0</v>
      </c>
      <c r="X18" s="750">
        <v>0</v>
      </c>
      <c r="Y18" s="750">
        <v>0</v>
      </c>
      <c r="Z18" s="750">
        <v>0</v>
      </c>
      <c r="AA18" s="751">
        <v>0</v>
      </c>
      <c r="AB18" s="749">
        <v>93500</v>
      </c>
      <c r="AC18" s="750">
        <v>125</v>
      </c>
      <c r="AD18" s="750">
        <v>560</v>
      </c>
      <c r="AE18" s="750">
        <v>466.14</v>
      </c>
      <c r="AF18" s="751">
        <v>549.39</v>
      </c>
      <c r="AG18" s="752">
        <v>126412</v>
      </c>
      <c r="AH18" s="752">
        <v>169</v>
      </c>
      <c r="AI18" s="752">
        <v>824.72</v>
      </c>
      <c r="AJ18" s="752">
        <v>630.22</v>
      </c>
      <c r="AK18" s="752">
        <v>549.39</v>
      </c>
      <c r="AL18" s="749">
        <v>133892</v>
      </c>
      <c r="AM18" s="750">
        <v>179</v>
      </c>
      <c r="AN18" s="750">
        <v>873.52</v>
      </c>
      <c r="AO18" s="750">
        <v>667.51</v>
      </c>
      <c r="AP18" s="751">
        <v>549.39</v>
      </c>
      <c r="AQ18" s="749"/>
      <c r="AR18" s="750"/>
      <c r="AS18" s="750">
        <v>0</v>
      </c>
      <c r="AT18" s="750">
        <v>0</v>
      </c>
      <c r="AU18" s="751">
        <v>0</v>
      </c>
      <c r="AV18" s="753">
        <f t="shared" si="1"/>
        <v>758651</v>
      </c>
      <c r="AW18" s="754">
        <f t="shared" si="2"/>
        <v>134906</v>
      </c>
      <c r="AX18" s="755">
        <f t="shared" si="3"/>
        <v>5483.84</v>
      </c>
      <c r="AY18" s="755">
        <f t="shared" si="3"/>
        <v>4448.82</v>
      </c>
      <c r="AZ18" s="755">
        <f t="shared" si="3"/>
        <v>2732.8099999999995</v>
      </c>
    </row>
    <row r="19" spans="1:52" x14ac:dyDescent="0.2">
      <c r="A19" s="747" t="s">
        <v>12</v>
      </c>
      <c r="B19" s="747" t="s">
        <v>141</v>
      </c>
      <c r="C19" s="748"/>
      <c r="D19" s="748"/>
      <c r="E19" s="747" t="s">
        <v>103</v>
      </c>
      <c r="F19" s="748"/>
      <c r="G19" s="5"/>
      <c r="H19" s="748">
        <f t="shared" si="0"/>
        <v>0</v>
      </c>
      <c r="I19" s="747"/>
      <c r="J19" s="747" t="s">
        <v>75</v>
      </c>
      <c r="K19" s="747"/>
      <c r="L19" s="747" t="s">
        <v>155</v>
      </c>
      <c r="M19" s="749">
        <v>295460</v>
      </c>
      <c r="N19" s="750">
        <v>395</v>
      </c>
      <c r="O19" s="750">
        <v>1769.6</v>
      </c>
      <c r="P19" s="750">
        <v>1472.99</v>
      </c>
      <c r="Q19" s="751">
        <v>267.61</v>
      </c>
      <c r="R19" s="749">
        <v>239360</v>
      </c>
      <c r="S19" s="750">
        <v>320</v>
      </c>
      <c r="T19" s="750">
        <v>1433.6</v>
      </c>
      <c r="U19" s="750">
        <v>1193.31</v>
      </c>
      <c r="V19" s="751">
        <v>274.68</v>
      </c>
      <c r="W19" s="749">
        <v>136884</v>
      </c>
      <c r="X19" s="750">
        <v>2320</v>
      </c>
      <c r="Y19" s="750">
        <v>819.84</v>
      </c>
      <c r="Z19" s="750">
        <v>682.43</v>
      </c>
      <c r="AA19" s="751">
        <v>274.68</v>
      </c>
      <c r="AB19" s="749">
        <v>62832</v>
      </c>
      <c r="AC19" s="750">
        <v>84</v>
      </c>
      <c r="AD19" s="750">
        <v>376.32</v>
      </c>
      <c r="AE19" s="750">
        <v>313.24</v>
      </c>
      <c r="AF19" s="751">
        <v>274.68</v>
      </c>
      <c r="AG19" s="752">
        <v>18700</v>
      </c>
      <c r="AH19" s="752">
        <v>25</v>
      </c>
      <c r="AI19" s="752">
        <v>122</v>
      </c>
      <c r="AJ19" s="752">
        <v>93.23</v>
      </c>
      <c r="AK19" s="752">
        <v>274.68</v>
      </c>
      <c r="AL19" s="749">
        <v>139876</v>
      </c>
      <c r="AM19" s="750">
        <v>187</v>
      </c>
      <c r="AN19" s="750">
        <v>912.56</v>
      </c>
      <c r="AO19" s="750">
        <v>697.34</v>
      </c>
      <c r="AP19" s="751">
        <v>274.68</v>
      </c>
      <c r="AQ19" s="749"/>
      <c r="AR19" s="750"/>
      <c r="AS19" s="750">
        <v>0</v>
      </c>
      <c r="AT19" s="750">
        <v>0</v>
      </c>
      <c r="AU19" s="751">
        <v>0</v>
      </c>
      <c r="AV19" s="753">
        <f t="shared" si="1"/>
        <v>753423</v>
      </c>
      <c r="AW19" s="754">
        <f t="shared" si="2"/>
        <v>143020</v>
      </c>
      <c r="AX19" s="755">
        <f t="shared" si="3"/>
        <v>5433.92</v>
      </c>
      <c r="AY19" s="755">
        <f t="shared" si="3"/>
        <v>4452.54</v>
      </c>
      <c r="AZ19" s="755">
        <f t="shared" si="3"/>
        <v>1641.0100000000002</v>
      </c>
    </row>
    <row r="20" spans="1:52" x14ac:dyDescent="0.2">
      <c r="A20" s="747" t="s">
        <v>13</v>
      </c>
      <c r="B20" s="747" t="s">
        <v>141</v>
      </c>
      <c r="C20" s="748"/>
      <c r="D20" s="748"/>
      <c r="E20" s="747" t="s">
        <v>103</v>
      </c>
      <c r="F20" s="748"/>
      <c r="G20" s="5"/>
      <c r="H20" s="748">
        <f t="shared" si="0"/>
        <v>0</v>
      </c>
      <c r="I20" s="747"/>
      <c r="J20" s="747" t="s">
        <v>76</v>
      </c>
      <c r="K20" s="747"/>
      <c r="L20" s="747" t="s">
        <v>248</v>
      </c>
      <c r="M20" s="749"/>
      <c r="N20" s="750"/>
      <c r="O20" s="750"/>
      <c r="P20" s="750"/>
      <c r="Q20" s="751"/>
      <c r="R20" s="749">
        <v>279752</v>
      </c>
      <c r="S20" s="750">
        <v>374</v>
      </c>
      <c r="T20" s="750">
        <v>1675.52</v>
      </c>
      <c r="U20" s="750">
        <v>1394.68</v>
      </c>
      <c r="V20" s="751">
        <v>274.68</v>
      </c>
      <c r="W20" s="749">
        <v>179521</v>
      </c>
      <c r="X20" s="750">
        <v>240</v>
      </c>
      <c r="Y20" s="750">
        <v>1075.2</v>
      </c>
      <c r="Z20" s="750">
        <v>894.98</v>
      </c>
      <c r="AA20" s="751">
        <v>274.68</v>
      </c>
      <c r="AB20" s="749">
        <v>118184</v>
      </c>
      <c r="AC20" s="750">
        <v>158</v>
      </c>
      <c r="AD20" s="750">
        <v>707.84</v>
      </c>
      <c r="AE20" s="750">
        <v>589.20000000000005</v>
      </c>
      <c r="AF20" s="751">
        <v>274.68</v>
      </c>
      <c r="AG20" s="752">
        <v>34408</v>
      </c>
      <c r="AH20" s="752">
        <v>46</v>
      </c>
      <c r="AI20" s="752">
        <v>224.48</v>
      </c>
      <c r="AJ20" s="752">
        <v>171.54</v>
      </c>
      <c r="AK20" s="752">
        <v>274.68</v>
      </c>
      <c r="AL20" s="749">
        <v>175780</v>
      </c>
      <c r="AM20" s="750">
        <v>235</v>
      </c>
      <c r="AN20" s="750">
        <v>1146.8</v>
      </c>
      <c r="AO20" s="750">
        <v>876.34</v>
      </c>
      <c r="AP20" s="751">
        <v>274.68</v>
      </c>
      <c r="AQ20" s="749"/>
      <c r="AR20" s="750"/>
      <c r="AS20" s="750">
        <v>0</v>
      </c>
      <c r="AT20" s="750">
        <v>0</v>
      </c>
      <c r="AU20" s="751">
        <v>0</v>
      </c>
      <c r="AV20" s="753">
        <f t="shared" si="1"/>
        <v>612100</v>
      </c>
      <c r="AW20" s="754">
        <f t="shared" si="2"/>
        <v>176598</v>
      </c>
      <c r="AX20" s="755">
        <f t="shared" si="3"/>
        <v>4829.84</v>
      </c>
      <c r="AY20" s="755">
        <f t="shared" si="3"/>
        <v>3926.74</v>
      </c>
      <c r="AZ20" s="755">
        <f t="shared" si="3"/>
        <v>1373.4</v>
      </c>
    </row>
    <row r="21" spans="1:52" x14ac:dyDescent="0.2">
      <c r="A21" s="747" t="s">
        <v>14</v>
      </c>
      <c r="B21" s="747" t="s">
        <v>141</v>
      </c>
      <c r="C21" s="748"/>
      <c r="D21" s="748"/>
      <c r="E21" s="747" t="s">
        <v>103</v>
      </c>
      <c r="F21" s="748"/>
      <c r="G21" s="5"/>
      <c r="H21" s="748">
        <f t="shared" si="0"/>
        <v>0</v>
      </c>
      <c r="I21" s="747"/>
      <c r="J21" s="747" t="s">
        <v>76</v>
      </c>
      <c r="K21" s="747"/>
      <c r="L21" s="747" t="s">
        <v>291</v>
      </c>
      <c r="M21" s="749"/>
      <c r="N21" s="750"/>
      <c r="O21" s="750"/>
      <c r="P21" s="750"/>
      <c r="Q21" s="751"/>
      <c r="R21" s="749">
        <v>187748</v>
      </c>
      <c r="S21" s="750">
        <v>251</v>
      </c>
      <c r="T21" s="750">
        <v>1124.48</v>
      </c>
      <c r="U21" s="750">
        <v>936</v>
      </c>
      <c r="V21" s="751">
        <v>411.09</v>
      </c>
      <c r="W21" s="749">
        <v>220660</v>
      </c>
      <c r="X21" s="750">
        <v>295</v>
      </c>
      <c r="Y21" s="750">
        <v>1321.6</v>
      </c>
      <c r="Z21" s="750">
        <v>1100.08</v>
      </c>
      <c r="AA21" s="751">
        <v>411.09</v>
      </c>
      <c r="AB21" s="749">
        <v>90508</v>
      </c>
      <c r="AC21" s="750">
        <v>121</v>
      </c>
      <c r="AD21" s="750">
        <v>542.08000000000004</v>
      </c>
      <c r="AE21" s="750">
        <v>451.22</v>
      </c>
      <c r="AF21" s="751">
        <v>411.09</v>
      </c>
      <c r="AG21" s="752">
        <v>95744</v>
      </c>
      <c r="AH21" s="752">
        <v>128</v>
      </c>
      <c r="AI21" s="752">
        <v>624.64</v>
      </c>
      <c r="AJ21" s="752">
        <v>477.32</v>
      </c>
      <c r="AK21" s="752">
        <v>411.09</v>
      </c>
      <c r="AL21" s="749">
        <v>141372</v>
      </c>
      <c r="AM21" s="750">
        <v>189</v>
      </c>
      <c r="AN21" s="750">
        <v>922.32</v>
      </c>
      <c r="AO21" s="750">
        <v>704.8</v>
      </c>
      <c r="AP21" s="751">
        <v>411.09</v>
      </c>
      <c r="AQ21" s="749"/>
      <c r="AR21" s="750"/>
      <c r="AS21" s="750">
        <v>0</v>
      </c>
      <c r="AT21" s="750">
        <v>0</v>
      </c>
      <c r="AU21" s="751">
        <v>0</v>
      </c>
      <c r="AV21" s="753">
        <f t="shared" si="1"/>
        <v>594849</v>
      </c>
      <c r="AW21" s="754">
        <f t="shared" si="2"/>
        <v>142167</v>
      </c>
      <c r="AX21" s="755">
        <f t="shared" si="3"/>
        <v>4535.12</v>
      </c>
      <c r="AY21" s="755">
        <f t="shared" si="3"/>
        <v>3669.42</v>
      </c>
      <c r="AZ21" s="755">
        <f t="shared" si="3"/>
        <v>2055.4499999999998</v>
      </c>
    </row>
    <row r="22" spans="1:52" x14ac:dyDescent="0.2">
      <c r="A22" s="747" t="s">
        <v>15</v>
      </c>
      <c r="B22" s="747" t="s">
        <v>141</v>
      </c>
      <c r="C22" s="748"/>
      <c r="D22" s="748"/>
      <c r="E22" s="747" t="s">
        <v>103</v>
      </c>
      <c r="F22" s="748"/>
      <c r="G22" s="5"/>
      <c r="H22" s="748">
        <f t="shared" si="0"/>
        <v>0</v>
      </c>
      <c r="I22" s="747"/>
      <c r="J22" s="747" t="s">
        <v>77</v>
      </c>
      <c r="K22" s="747" t="s">
        <v>420</v>
      </c>
      <c r="L22" s="747" t="s">
        <v>240</v>
      </c>
      <c r="M22" s="749"/>
      <c r="N22" s="750"/>
      <c r="O22" s="750"/>
      <c r="P22" s="750"/>
      <c r="Q22" s="751"/>
      <c r="R22" s="749">
        <v>14212</v>
      </c>
      <c r="S22" s="750">
        <v>19</v>
      </c>
      <c r="T22" s="750">
        <v>85.12</v>
      </c>
      <c r="U22" s="750">
        <v>71.7</v>
      </c>
      <c r="V22" s="751">
        <v>272.92</v>
      </c>
      <c r="W22" s="749">
        <v>41140</v>
      </c>
      <c r="X22" s="750">
        <v>55</v>
      </c>
      <c r="Y22" s="750">
        <v>246.4</v>
      </c>
      <c r="Z22" s="750">
        <v>207.55</v>
      </c>
      <c r="AA22" s="751">
        <v>274.68</v>
      </c>
      <c r="AB22" s="749">
        <v>41140</v>
      </c>
      <c r="AC22" s="750">
        <v>697</v>
      </c>
      <c r="AD22" s="750">
        <v>246.4</v>
      </c>
      <c r="AE22" s="750">
        <v>207.55</v>
      </c>
      <c r="AF22" s="751">
        <v>274.68</v>
      </c>
      <c r="AG22" s="752">
        <v>0</v>
      </c>
      <c r="AH22" s="752">
        <v>0</v>
      </c>
      <c r="AI22" s="752">
        <v>0</v>
      </c>
      <c r="AJ22" s="752">
        <v>0</v>
      </c>
      <c r="AK22" s="752">
        <v>0</v>
      </c>
      <c r="AL22" s="749">
        <v>33660</v>
      </c>
      <c r="AM22" s="750">
        <v>45</v>
      </c>
      <c r="AN22" s="750">
        <v>219.6</v>
      </c>
      <c r="AO22" s="750">
        <v>169.81</v>
      </c>
      <c r="AP22" s="751">
        <v>274.68</v>
      </c>
      <c r="AQ22" s="749"/>
      <c r="AR22" s="750"/>
      <c r="AS22" s="750">
        <v>0</v>
      </c>
      <c r="AT22" s="750">
        <v>0</v>
      </c>
      <c r="AU22" s="751">
        <v>0</v>
      </c>
      <c r="AV22" s="753">
        <f t="shared" si="1"/>
        <v>96537</v>
      </c>
      <c r="AW22" s="754">
        <f t="shared" si="2"/>
        <v>34431</v>
      </c>
      <c r="AX22" s="755">
        <f t="shared" si="3"/>
        <v>797.52</v>
      </c>
      <c r="AY22" s="755">
        <f t="shared" si="3"/>
        <v>656.61</v>
      </c>
      <c r="AZ22" s="755">
        <f t="shared" si="3"/>
        <v>1096.96</v>
      </c>
    </row>
    <row r="23" spans="1:52" x14ac:dyDescent="0.2">
      <c r="A23" s="747" t="s">
        <v>16</v>
      </c>
      <c r="B23" s="747" t="s">
        <v>141</v>
      </c>
      <c r="C23" s="748"/>
      <c r="D23" s="748"/>
      <c r="E23" s="747" t="s">
        <v>103</v>
      </c>
      <c r="F23" s="748"/>
      <c r="G23" s="5"/>
      <c r="H23" s="748">
        <f t="shared" si="0"/>
        <v>0</v>
      </c>
      <c r="I23" s="747"/>
      <c r="J23" s="747" t="s">
        <v>77</v>
      </c>
      <c r="K23" s="747" t="s">
        <v>423</v>
      </c>
      <c r="L23" s="747" t="s">
        <v>242</v>
      </c>
      <c r="M23" s="749"/>
      <c r="N23" s="750"/>
      <c r="O23" s="750"/>
      <c r="P23" s="750"/>
      <c r="Q23" s="751"/>
      <c r="R23" s="749">
        <v>0</v>
      </c>
      <c r="S23" s="750">
        <v>0</v>
      </c>
      <c r="T23" s="750">
        <v>124.81</v>
      </c>
      <c r="U23" s="750">
        <v>0</v>
      </c>
      <c r="V23" s="751">
        <v>0</v>
      </c>
      <c r="W23" s="749">
        <v>0</v>
      </c>
      <c r="X23" s="750">
        <v>0</v>
      </c>
      <c r="Y23" s="750">
        <v>124.81</v>
      </c>
      <c r="Z23" s="750">
        <v>0</v>
      </c>
      <c r="AA23" s="751">
        <v>0</v>
      </c>
      <c r="AB23" s="749">
        <v>0</v>
      </c>
      <c r="AC23" s="750">
        <v>0</v>
      </c>
      <c r="AD23" s="750">
        <v>124.81</v>
      </c>
      <c r="AE23" s="750">
        <v>0</v>
      </c>
      <c r="AF23" s="751">
        <v>0</v>
      </c>
      <c r="AG23" s="752">
        <v>0</v>
      </c>
      <c r="AH23" s="752">
        <v>0</v>
      </c>
      <c r="AI23" s="752">
        <v>124.81</v>
      </c>
      <c r="AJ23" s="752">
        <v>0</v>
      </c>
      <c r="AK23" s="752">
        <v>0</v>
      </c>
      <c r="AL23" s="749">
        <v>0</v>
      </c>
      <c r="AM23" s="750">
        <v>0</v>
      </c>
      <c r="AN23" s="750">
        <v>136.04</v>
      </c>
      <c r="AO23" s="750"/>
      <c r="AP23" s="751"/>
      <c r="AQ23" s="749"/>
      <c r="AR23" s="750"/>
      <c r="AS23" s="750">
        <v>0</v>
      </c>
      <c r="AT23" s="750">
        <v>0</v>
      </c>
      <c r="AU23" s="751">
        <v>0</v>
      </c>
      <c r="AV23" s="753">
        <f t="shared" si="1"/>
        <v>0</v>
      </c>
      <c r="AW23" s="754">
        <f t="shared" si="2"/>
        <v>0</v>
      </c>
      <c r="AX23" s="755">
        <f t="shared" si="3"/>
        <v>635.28</v>
      </c>
      <c r="AY23" s="755">
        <f t="shared" si="3"/>
        <v>0</v>
      </c>
      <c r="AZ23" s="755">
        <f t="shared" si="3"/>
        <v>0</v>
      </c>
    </row>
    <row r="24" spans="1:52" x14ac:dyDescent="0.2">
      <c r="A24" s="747" t="s">
        <v>17</v>
      </c>
      <c r="B24" s="747" t="s">
        <v>141</v>
      </c>
      <c r="C24" s="748"/>
      <c r="D24" s="748"/>
      <c r="E24" s="747" t="s">
        <v>103</v>
      </c>
      <c r="F24" s="748"/>
      <c r="G24" s="5"/>
      <c r="H24" s="748">
        <f t="shared" si="0"/>
        <v>0</v>
      </c>
      <c r="I24" s="747"/>
      <c r="J24" s="747" t="s">
        <v>77</v>
      </c>
      <c r="K24" s="747" t="s">
        <v>422</v>
      </c>
      <c r="L24" s="747" t="s">
        <v>265</v>
      </c>
      <c r="M24" s="749"/>
      <c r="N24" s="750"/>
      <c r="O24" s="750"/>
      <c r="P24" s="750"/>
      <c r="Q24" s="751"/>
      <c r="R24" s="749">
        <v>0</v>
      </c>
      <c r="S24" s="750">
        <v>0</v>
      </c>
      <c r="T24" s="750">
        <v>124.81</v>
      </c>
      <c r="U24" s="750">
        <v>0</v>
      </c>
      <c r="V24" s="751">
        <v>0</v>
      </c>
      <c r="W24" s="749">
        <v>0</v>
      </c>
      <c r="X24" s="750">
        <v>0</v>
      </c>
      <c r="Y24" s="750">
        <v>124.81</v>
      </c>
      <c r="Z24" s="750"/>
      <c r="AA24" s="751"/>
      <c r="AB24" s="749">
        <v>0</v>
      </c>
      <c r="AC24" s="750">
        <v>0</v>
      </c>
      <c r="AD24" s="750">
        <v>124.81</v>
      </c>
      <c r="AE24" s="750">
        <v>0</v>
      </c>
      <c r="AF24" s="751">
        <v>0</v>
      </c>
      <c r="AG24" s="752">
        <v>0</v>
      </c>
      <c r="AH24" s="752">
        <v>0</v>
      </c>
      <c r="AI24" s="752">
        <v>124.81</v>
      </c>
      <c r="AJ24" s="752">
        <v>0</v>
      </c>
      <c r="AK24" s="752">
        <v>0</v>
      </c>
      <c r="AL24" s="749">
        <v>0</v>
      </c>
      <c r="AM24" s="750">
        <v>0</v>
      </c>
      <c r="AN24" s="750">
        <v>136.04</v>
      </c>
      <c r="AO24" s="750">
        <v>0</v>
      </c>
      <c r="AP24" s="751">
        <v>0</v>
      </c>
      <c r="AQ24" s="749"/>
      <c r="AR24" s="750"/>
      <c r="AS24" s="750">
        <v>0</v>
      </c>
      <c r="AT24" s="750">
        <v>0</v>
      </c>
      <c r="AU24" s="751">
        <v>0</v>
      </c>
      <c r="AV24" s="753">
        <f t="shared" si="1"/>
        <v>0</v>
      </c>
      <c r="AW24" s="754">
        <f t="shared" si="2"/>
        <v>0</v>
      </c>
      <c r="AX24" s="755">
        <f t="shared" si="3"/>
        <v>635.28</v>
      </c>
      <c r="AY24" s="755">
        <f t="shared" si="3"/>
        <v>0</v>
      </c>
      <c r="AZ24" s="755">
        <f t="shared" si="3"/>
        <v>0</v>
      </c>
    </row>
    <row r="25" spans="1:52" x14ac:dyDescent="0.2">
      <c r="A25" s="747" t="s">
        <v>18</v>
      </c>
      <c r="B25" s="747" t="s">
        <v>141</v>
      </c>
      <c r="C25" s="748"/>
      <c r="D25" s="748"/>
      <c r="E25" s="747" t="s">
        <v>103</v>
      </c>
      <c r="F25" s="748"/>
      <c r="G25" s="5"/>
      <c r="H25" s="748">
        <f t="shared" si="0"/>
        <v>0</v>
      </c>
      <c r="I25" s="747"/>
      <c r="J25" s="747" t="s">
        <v>77</v>
      </c>
      <c r="K25" s="747"/>
      <c r="L25" s="747" t="s">
        <v>244</v>
      </c>
      <c r="M25" s="749"/>
      <c r="N25" s="750"/>
      <c r="O25" s="750"/>
      <c r="P25" s="750"/>
      <c r="Q25" s="751"/>
      <c r="R25" s="749">
        <v>79288</v>
      </c>
      <c r="S25" s="750">
        <v>106</v>
      </c>
      <c r="T25" s="750">
        <v>474.88</v>
      </c>
      <c r="U25" s="750">
        <v>0</v>
      </c>
      <c r="V25" s="751">
        <v>272.92</v>
      </c>
      <c r="W25" s="749">
        <v>140624</v>
      </c>
      <c r="X25" s="750">
        <v>188</v>
      </c>
      <c r="Y25" s="750">
        <v>842.24</v>
      </c>
      <c r="Z25" s="750"/>
      <c r="AA25" s="751">
        <v>274.68</v>
      </c>
      <c r="AB25" s="749">
        <v>76296</v>
      </c>
      <c r="AC25" s="750">
        <v>1293</v>
      </c>
      <c r="AD25" s="750">
        <v>456.96</v>
      </c>
      <c r="AE25" s="750">
        <v>274.68</v>
      </c>
      <c r="AF25" s="751">
        <v>0</v>
      </c>
      <c r="AG25" s="752">
        <v>8976</v>
      </c>
      <c r="AH25" s="752">
        <v>12</v>
      </c>
      <c r="AI25" s="752">
        <v>53.76</v>
      </c>
      <c r="AJ25" s="752">
        <v>0</v>
      </c>
      <c r="AK25" s="752">
        <v>274.68</v>
      </c>
      <c r="AL25" s="749">
        <v>51612</v>
      </c>
      <c r="AM25" s="750">
        <v>69</v>
      </c>
      <c r="AN25" s="750">
        <v>336.72</v>
      </c>
      <c r="AO25" s="750"/>
      <c r="AP25" s="751">
        <v>274.68</v>
      </c>
      <c r="AQ25" s="749"/>
      <c r="AR25" s="750"/>
      <c r="AS25" s="750">
        <v>0</v>
      </c>
      <c r="AT25" s="750">
        <v>0</v>
      </c>
      <c r="AU25" s="751">
        <v>0</v>
      </c>
      <c r="AV25" s="753">
        <f t="shared" si="1"/>
        <v>305253</v>
      </c>
      <c r="AW25" s="754">
        <f t="shared" si="2"/>
        <v>53211</v>
      </c>
      <c r="AX25" s="755">
        <f t="shared" si="3"/>
        <v>2164.56</v>
      </c>
      <c r="AY25" s="755">
        <f t="shared" ref="AY25:AY56" si="4">P25+AO2471+Z25+AE25+AJ25+AO25+AT25</f>
        <v>274.68</v>
      </c>
      <c r="AZ25" s="755">
        <f t="shared" si="3"/>
        <v>1096.96</v>
      </c>
    </row>
    <row r="26" spans="1:52" x14ac:dyDescent="0.2">
      <c r="A26" s="747" t="s">
        <v>19</v>
      </c>
      <c r="B26" s="747" t="s">
        <v>141</v>
      </c>
      <c r="C26" s="748"/>
      <c r="D26" s="748"/>
      <c r="E26" s="747" t="s">
        <v>103</v>
      </c>
      <c r="F26" s="748"/>
      <c r="G26" s="5"/>
      <c r="H26" s="748">
        <f t="shared" si="0"/>
        <v>0</v>
      </c>
      <c r="I26" s="747"/>
      <c r="J26" s="747" t="s">
        <v>77</v>
      </c>
      <c r="K26" s="747" t="s">
        <v>421</v>
      </c>
      <c r="L26" s="747" t="s">
        <v>241</v>
      </c>
      <c r="M26" s="749"/>
      <c r="N26" s="750"/>
      <c r="O26" s="750"/>
      <c r="P26" s="750"/>
      <c r="Q26" s="751"/>
      <c r="R26" s="749">
        <v>17204</v>
      </c>
      <c r="S26" s="750">
        <v>23</v>
      </c>
      <c r="T26" s="750">
        <v>103.04</v>
      </c>
      <c r="U26" s="750">
        <v>86.79</v>
      </c>
      <c r="V26" s="751">
        <v>204.23</v>
      </c>
      <c r="W26" s="749">
        <v>29920</v>
      </c>
      <c r="X26" s="750">
        <v>40</v>
      </c>
      <c r="Y26" s="750">
        <v>179.2</v>
      </c>
      <c r="Z26" s="750">
        <v>150.94</v>
      </c>
      <c r="AA26" s="751">
        <v>205.56</v>
      </c>
      <c r="AB26" s="749">
        <v>26928</v>
      </c>
      <c r="AC26" s="750">
        <v>456</v>
      </c>
      <c r="AD26" s="750">
        <v>161.28</v>
      </c>
      <c r="AE26" s="750">
        <v>135.85</v>
      </c>
      <c r="AF26" s="751">
        <v>205.56</v>
      </c>
      <c r="AG26" s="752">
        <v>21692</v>
      </c>
      <c r="AH26" s="752">
        <v>29</v>
      </c>
      <c r="AI26" s="752">
        <v>129.91999999999999</v>
      </c>
      <c r="AJ26" s="752">
        <v>109.43</v>
      </c>
      <c r="AK26" s="752">
        <v>205.56</v>
      </c>
      <c r="AL26" s="749">
        <v>26180</v>
      </c>
      <c r="AM26" s="750">
        <v>35</v>
      </c>
      <c r="AN26" s="750">
        <v>170.8</v>
      </c>
      <c r="AO26" s="750">
        <v>132.08000000000001</v>
      </c>
      <c r="AP26" s="751">
        <v>205.56</v>
      </c>
      <c r="AQ26" s="749"/>
      <c r="AR26" s="750"/>
      <c r="AS26" s="750">
        <v>0</v>
      </c>
      <c r="AT26" s="750">
        <v>0</v>
      </c>
      <c r="AU26" s="751">
        <v>0</v>
      </c>
      <c r="AV26" s="753">
        <f t="shared" si="1"/>
        <v>95779</v>
      </c>
      <c r="AW26" s="754">
        <f t="shared" si="2"/>
        <v>26728</v>
      </c>
      <c r="AX26" s="755">
        <f t="shared" si="3"/>
        <v>744.24</v>
      </c>
      <c r="AY26" s="755">
        <f t="shared" si="4"/>
        <v>528.29999999999995</v>
      </c>
      <c r="AZ26" s="755">
        <f t="shared" si="3"/>
        <v>1026.4699999999998</v>
      </c>
    </row>
    <row r="27" spans="1:52" x14ac:dyDescent="0.2">
      <c r="A27" s="747" t="s">
        <v>20</v>
      </c>
      <c r="B27" s="747" t="s">
        <v>141</v>
      </c>
      <c r="C27" s="748"/>
      <c r="D27" s="748"/>
      <c r="E27" s="747" t="s">
        <v>103</v>
      </c>
      <c r="F27" s="748"/>
      <c r="G27" s="5"/>
      <c r="H27" s="748">
        <f t="shared" si="0"/>
        <v>0</v>
      </c>
      <c r="I27" s="747"/>
      <c r="J27" s="747" t="s">
        <v>78</v>
      </c>
      <c r="K27" s="747" t="s">
        <v>427</v>
      </c>
      <c r="L27" s="747" t="s">
        <v>233</v>
      </c>
      <c r="M27" s="749"/>
      <c r="N27" s="750"/>
      <c r="O27" s="750"/>
      <c r="P27" s="750"/>
      <c r="Q27" s="751"/>
      <c r="R27" s="749">
        <v>571472</v>
      </c>
      <c r="S27" s="750">
        <v>764</v>
      </c>
      <c r="T27" s="750">
        <v>3422.72</v>
      </c>
      <c r="U27" s="750">
        <v>2849.03</v>
      </c>
      <c r="V27" s="751">
        <v>272.92</v>
      </c>
      <c r="W27" s="749">
        <v>271524</v>
      </c>
      <c r="X27" s="750">
        <v>363</v>
      </c>
      <c r="Y27" s="750">
        <v>1626.24</v>
      </c>
      <c r="Z27" s="750">
        <v>1353.66</v>
      </c>
      <c r="AA27" s="751">
        <v>274.68</v>
      </c>
      <c r="AB27" s="749">
        <v>154088</v>
      </c>
      <c r="AC27" s="750">
        <v>2485</v>
      </c>
      <c r="AD27" s="750">
        <v>922.88</v>
      </c>
      <c r="AE27" s="750">
        <v>768.19</v>
      </c>
      <c r="AF27" s="751">
        <v>274.68</v>
      </c>
      <c r="AG27" s="752">
        <v>58344</v>
      </c>
      <c r="AH27" s="752">
        <v>941</v>
      </c>
      <c r="AI27" s="752">
        <v>349.44</v>
      </c>
      <c r="AJ27" s="752">
        <v>290.87</v>
      </c>
      <c r="AK27" s="752">
        <v>274.68</v>
      </c>
      <c r="AL27" s="749">
        <v>114444</v>
      </c>
      <c r="AM27" s="750">
        <v>153</v>
      </c>
      <c r="AN27" s="750">
        <v>746.64</v>
      </c>
      <c r="AO27" s="750">
        <v>570.54999999999995</v>
      </c>
      <c r="AP27" s="751">
        <v>274.68</v>
      </c>
      <c r="AQ27" s="749"/>
      <c r="AR27" s="750"/>
      <c r="AS27" s="750">
        <v>0</v>
      </c>
      <c r="AT27" s="750">
        <v>0</v>
      </c>
      <c r="AU27" s="751">
        <v>0</v>
      </c>
      <c r="AV27" s="753">
        <f t="shared" si="1"/>
        <v>1055581</v>
      </c>
      <c r="AW27" s="754">
        <f t="shared" si="2"/>
        <v>118997</v>
      </c>
      <c r="AX27" s="755">
        <f t="shared" si="3"/>
        <v>7067.92</v>
      </c>
      <c r="AY27" s="755">
        <f t="shared" si="4"/>
        <v>2983.2700000000004</v>
      </c>
      <c r="AZ27" s="755">
        <f t="shared" si="3"/>
        <v>1371.64</v>
      </c>
    </row>
    <row r="28" spans="1:52" x14ac:dyDescent="0.2">
      <c r="A28" s="747" t="s">
        <v>21</v>
      </c>
      <c r="B28" s="747" t="s">
        <v>141</v>
      </c>
      <c r="C28" s="748"/>
      <c r="D28" s="748"/>
      <c r="E28" s="747" t="s">
        <v>103</v>
      </c>
      <c r="F28" s="748"/>
      <c r="G28" s="5"/>
      <c r="H28" s="748">
        <f t="shared" si="0"/>
        <v>0</v>
      </c>
      <c r="I28" s="747"/>
      <c r="J28" s="747" t="s">
        <v>78</v>
      </c>
      <c r="K28" s="747" t="s">
        <v>428</v>
      </c>
      <c r="L28" s="747" t="s">
        <v>278</v>
      </c>
      <c r="M28" s="749"/>
      <c r="N28" s="750"/>
      <c r="O28" s="750"/>
      <c r="P28" s="750"/>
      <c r="Q28" s="751"/>
      <c r="R28" s="749">
        <v>219912</v>
      </c>
      <c r="S28" s="750">
        <v>294</v>
      </c>
      <c r="T28" s="750">
        <v>1317.12</v>
      </c>
      <c r="U28" s="750">
        <v>1096.3599999999999</v>
      </c>
      <c r="V28" s="751">
        <v>545.86</v>
      </c>
      <c r="W28" s="749">
        <v>133892</v>
      </c>
      <c r="X28" s="750">
        <v>179</v>
      </c>
      <c r="Y28" s="750">
        <v>801.92</v>
      </c>
      <c r="Z28" s="750">
        <v>667.51</v>
      </c>
      <c r="AA28" s="751">
        <v>549.39</v>
      </c>
      <c r="AB28" s="749">
        <v>160820</v>
      </c>
      <c r="AC28" s="750">
        <v>2594</v>
      </c>
      <c r="AD28" s="750">
        <v>963.2</v>
      </c>
      <c r="AE28" s="750">
        <v>801.76</v>
      </c>
      <c r="AF28" s="751">
        <v>549.39</v>
      </c>
      <c r="AG28" s="752">
        <v>144364</v>
      </c>
      <c r="AH28" s="752">
        <v>193</v>
      </c>
      <c r="AI28" s="752">
        <v>864.64</v>
      </c>
      <c r="AJ28" s="752">
        <v>719.72</v>
      </c>
      <c r="AK28" s="752">
        <v>549.39</v>
      </c>
      <c r="AL28" s="749">
        <v>150348</v>
      </c>
      <c r="AM28" s="750">
        <v>201</v>
      </c>
      <c r="AN28" s="750">
        <v>980.88</v>
      </c>
      <c r="AO28" s="750">
        <v>749.55</v>
      </c>
      <c r="AP28" s="751">
        <v>549.39</v>
      </c>
      <c r="AQ28" s="749"/>
      <c r="AR28" s="750"/>
      <c r="AS28" s="750">
        <v>0</v>
      </c>
      <c r="AT28" s="750">
        <v>0</v>
      </c>
      <c r="AU28" s="751">
        <v>0</v>
      </c>
      <c r="AV28" s="753">
        <f t="shared" si="1"/>
        <v>659189</v>
      </c>
      <c r="AW28" s="754">
        <f t="shared" si="2"/>
        <v>153608</v>
      </c>
      <c r="AX28" s="755">
        <f t="shared" si="3"/>
        <v>4927.7599999999993</v>
      </c>
      <c r="AY28" s="755">
        <f t="shared" si="4"/>
        <v>2938.54</v>
      </c>
      <c r="AZ28" s="755">
        <f t="shared" si="3"/>
        <v>2743.4199999999996</v>
      </c>
    </row>
    <row r="29" spans="1:52" s="863" customFormat="1" x14ac:dyDescent="0.2">
      <c r="A29" s="861" t="s">
        <v>22</v>
      </c>
      <c r="B29" s="861" t="s">
        <v>141</v>
      </c>
      <c r="C29" s="862">
        <v>473.36</v>
      </c>
      <c r="D29" s="862">
        <v>361.72</v>
      </c>
      <c r="E29" s="861" t="s">
        <v>103</v>
      </c>
      <c r="F29" s="862">
        <v>274.68</v>
      </c>
      <c r="H29" s="862">
        <f t="shared" si="0"/>
        <v>1109.76</v>
      </c>
      <c r="I29" s="861"/>
      <c r="J29" s="861" t="s">
        <v>79</v>
      </c>
      <c r="K29" s="861" t="s">
        <v>327</v>
      </c>
      <c r="L29" s="861" t="s">
        <v>206</v>
      </c>
      <c r="M29" s="864"/>
      <c r="N29" s="865"/>
      <c r="O29" s="865"/>
      <c r="P29" s="865"/>
      <c r="Q29" s="866"/>
      <c r="R29" s="864">
        <v>356048</v>
      </c>
      <c r="S29" s="865">
        <v>476</v>
      </c>
      <c r="T29" s="865">
        <v>2132.48</v>
      </c>
      <c r="U29" s="865">
        <v>1775.05</v>
      </c>
      <c r="V29" s="866">
        <v>271.95</v>
      </c>
      <c r="W29" s="864">
        <v>160072</v>
      </c>
      <c r="X29" s="865">
        <v>214</v>
      </c>
      <c r="Y29" s="865">
        <v>958.72</v>
      </c>
      <c r="Z29" s="865">
        <v>798.03</v>
      </c>
      <c r="AA29" s="866">
        <v>274.68</v>
      </c>
      <c r="AB29" s="864">
        <v>53856</v>
      </c>
      <c r="AC29" s="865">
        <v>883</v>
      </c>
      <c r="AD29" s="865">
        <v>322.56</v>
      </c>
      <c r="AE29" s="865">
        <v>268.5</v>
      </c>
      <c r="AF29" s="866">
        <v>274.68</v>
      </c>
      <c r="AG29" s="867">
        <v>28424</v>
      </c>
      <c r="AH29" s="867">
        <v>38</v>
      </c>
      <c r="AI29" s="867">
        <v>170.24</v>
      </c>
      <c r="AJ29" s="867">
        <v>141.71</v>
      </c>
      <c r="AK29" s="867">
        <v>274.68</v>
      </c>
      <c r="AL29" s="864">
        <v>29172</v>
      </c>
      <c r="AM29" s="865">
        <v>39</v>
      </c>
      <c r="AN29" s="865">
        <v>190.32</v>
      </c>
      <c r="AO29" s="865">
        <v>145.43</v>
      </c>
      <c r="AP29" s="866">
        <v>274.68</v>
      </c>
      <c r="AQ29" s="864">
        <v>72556</v>
      </c>
      <c r="AR29" s="865">
        <v>97</v>
      </c>
      <c r="AS29" s="865">
        <v>473.36</v>
      </c>
      <c r="AT29" s="865">
        <v>361.72</v>
      </c>
      <c r="AU29" s="866">
        <v>274.68</v>
      </c>
      <c r="AV29" s="868">
        <f t="shared" si="1"/>
        <v>670995</v>
      </c>
      <c r="AW29" s="869">
        <f t="shared" si="2"/>
        <v>30880</v>
      </c>
      <c r="AX29" s="870">
        <f t="shared" si="3"/>
        <v>4247.68</v>
      </c>
      <c r="AY29" s="870">
        <f t="shared" si="4"/>
        <v>1715.39</v>
      </c>
      <c r="AZ29" s="870">
        <f t="shared" si="3"/>
        <v>1645.3500000000001</v>
      </c>
    </row>
    <row r="30" spans="1:52" s="863" customFormat="1" x14ac:dyDescent="0.2">
      <c r="A30" s="861" t="s">
        <v>23</v>
      </c>
      <c r="B30" s="861" t="s">
        <v>141</v>
      </c>
      <c r="C30" s="862">
        <v>541.67999999999995</v>
      </c>
      <c r="D30" s="862">
        <v>413.93</v>
      </c>
      <c r="E30" s="861" t="s">
        <v>103</v>
      </c>
      <c r="F30" s="862">
        <v>274.68</v>
      </c>
      <c r="H30" s="862">
        <f t="shared" si="0"/>
        <v>1230.29</v>
      </c>
      <c r="I30" s="861"/>
      <c r="J30" s="861" t="s">
        <v>79</v>
      </c>
      <c r="K30" s="861" t="s">
        <v>313</v>
      </c>
      <c r="L30" s="861" t="s">
        <v>271</v>
      </c>
      <c r="M30" s="864"/>
      <c r="N30" s="865"/>
      <c r="O30" s="865"/>
      <c r="P30" s="865"/>
      <c r="Q30" s="866"/>
      <c r="R30" s="864">
        <v>144364</v>
      </c>
      <c r="S30" s="865">
        <v>193</v>
      </c>
      <c r="T30" s="865">
        <v>864.64</v>
      </c>
      <c r="U30" s="865">
        <v>719.72</v>
      </c>
      <c r="V30" s="866">
        <v>271.95</v>
      </c>
      <c r="W30" s="864">
        <v>169048</v>
      </c>
      <c r="X30" s="865">
        <v>226</v>
      </c>
      <c r="Y30" s="865">
        <v>1012.48</v>
      </c>
      <c r="Z30" s="865">
        <v>842.78</v>
      </c>
      <c r="AA30" s="866">
        <v>274.68</v>
      </c>
      <c r="AB30" s="864">
        <v>125664</v>
      </c>
      <c r="AC30" s="865">
        <v>2060</v>
      </c>
      <c r="AD30" s="865">
        <v>752.64</v>
      </c>
      <c r="AE30" s="865">
        <v>626.49</v>
      </c>
      <c r="AF30" s="866">
        <v>274.68</v>
      </c>
      <c r="AG30" s="867">
        <v>11968</v>
      </c>
      <c r="AH30" s="867">
        <v>16</v>
      </c>
      <c r="AI30" s="867">
        <v>71.680000000000007</v>
      </c>
      <c r="AJ30" s="867">
        <v>59.67</v>
      </c>
      <c r="AK30" s="867">
        <v>274.68</v>
      </c>
      <c r="AL30" s="864">
        <v>41140</v>
      </c>
      <c r="AM30" s="865">
        <v>55</v>
      </c>
      <c r="AN30" s="865">
        <v>268.39999999999998</v>
      </c>
      <c r="AO30" s="865">
        <v>205.1</v>
      </c>
      <c r="AP30" s="866">
        <v>274.68</v>
      </c>
      <c r="AQ30" s="864">
        <v>83028</v>
      </c>
      <c r="AR30" s="865">
        <v>111</v>
      </c>
      <c r="AS30" s="865">
        <v>541.67999999999995</v>
      </c>
      <c r="AT30" s="865">
        <v>413.93</v>
      </c>
      <c r="AU30" s="866">
        <v>274.68</v>
      </c>
      <c r="AV30" s="868">
        <f t="shared" si="1"/>
        <v>534127</v>
      </c>
      <c r="AW30" s="869">
        <f t="shared" si="2"/>
        <v>43746</v>
      </c>
      <c r="AX30" s="870">
        <f t="shared" si="3"/>
        <v>3511.5199999999995</v>
      </c>
      <c r="AY30" s="870">
        <f t="shared" si="4"/>
        <v>2147.9699999999998</v>
      </c>
      <c r="AZ30" s="870">
        <f t="shared" si="3"/>
        <v>1645.3500000000001</v>
      </c>
    </row>
    <row r="31" spans="1:52" s="863" customFormat="1" x14ac:dyDescent="0.2">
      <c r="A31" s="861" t="s">
        <v>24</v>
      </c>
      <c r="B31" s="861" t="s">
        <v>141</v>
      </c>
      <c r="C31" s="862">
        <v>1122.4000000000001</v>
      </c>
      <c r="D31" s="862">
        <v>857.69</v>
      </c>
      <c r="E31" s="861" t="s">
        <v>103</v>
      </c>
      <c r="F31" s="862">
        <v>411.09</v>
      </c>
      <c r="H31" s="862">
        <f t="shared" si="0"/>
        <v>2391.1800000000003</v>
      </c>
      <c r="I31" s="861"/>
      <c r="J31" s="861" t="s">
        <v>79</v>
      </c>
      <c r="K31" s="861" t="s">
        <v>314</v>
      </c>
      <c r="L31" s="861" t="s">
        <v>277</v>
      </c>
      <c r="M31" s="864"/>
      <c r="N31" s="865"/>
      <c r="O31" s="865"/>
      <c r="P31" s="865"/>
      <c r="Q31" s="866"/>
      <c r="R31" s="864">
        <v>176528</v>
      </c>
      <c r="S31" s="865">
        <v>236</v>
      </c>
      <c r="T31" s="865">
        <v>1057.28</v>
      </c>
      <c r="U31" s="865">
        <v>880.07</v>
      </c>
      <c r="V31" s="866">
        <v>407</v>
      </c>
      <c r="W31" s="864">
        <v>234124</v>
      </c>
      <c r="X31" s="865">
        <v>313</v>
      </c>
      <c r="Y31" s="865">
        <v>1402.24</v>
      </c>
      <c r="Z31" s="865">
        <v>1167.21</v>
      </c>
      <c r="AA31" s="866">
        <v>411.09</v>
      </c>
      <c r="AB31" s="864">
        <v>178772</v>
      </c>
      <c r="AC31" s="865">
        <v>2931</v>
      </c>
      <c r="AD31" s="865">
        <v>1070.72</v>
      </c>
      <c r="AE31" s="865">
        <v>891.25</v>
      </c>
      <c r="AF31" s="866">
        <v>411.09</v>
      </c>
      <c r="AG31" s="867">
        <v>86768</v>
      </c>
      <c r="AH31" s="867">
        <v>116</v>
      </c>
      <c r="AI31" s="867">
        <v>519.67999999999995</v>
      </c>
      <c r="AJ31" s="867">
        <v>432.58</v>
      </c>
      <c r="AK31" s="867">
        <v>411.09</v>
      </c>
      <c r="AL31" s="864">
        <v>163064</v>
      </c>
      <c r="AM31" s="865">
        <v>218</v>
      </c>
      <c r="AN31" s="865">
        <v>1063.8399999999999</v>
      </c>
      <c r="AO31" s="865">
        <v>812.94</v>
      </c>
      <c r="AP31" s="866">
        <v>411.09</v>
      </c>
      <c r="AQ31" s="864">
        <v>172040</v>
      </c>
      <c r="AR31" s="865">
        <v>230</v>
      </c>
      <c r="AS31" s="865">
        <v>1122.4000000000001</v>
      </c>
      <c r="AT31" s="865">
        <v>857.69</v>
      </c>
      <c r="AU31" s="866">
        <v>411.09</v>
      </c>
      <c r="AV31" s="868">
        <f t="shared" si="1"/>
        <v>848450</v>
      </c>
      <c r="AW31" s="869">
        <f t="shared" si="2"/>
        <v>166890</v>
      </c>
      <c r="AX31" s="870">
        <f t="shared" si="3"/>
        <v>6236.16</v>
      </c>
      <c r="AY31" s="870">
        <f t="shared" si="4"/>
        <v>4161.67</v>
      </c>
      <c r="AZ31" s="870">
        <f t="shared" si="3"/>
        <v>2462.4499999999998</v>
      </c>
    </row>
    <row r="32" spans="1:52" s="863" customFormat="1" x14ac:dyDescent="0.2">
      <c r="A32" s="861" t="s">
        <v>25</v>
      </c>
      <c r="B32" s="861" t="s">
        <v>141</v>
      </c>
      <c r="C32" s="862">
        <v>217.44399999999999</v>
      </c>
      <c r="D32" s="862"/>
      <c r="E32" s="861" t="s">
        <v>103</v>
      </c>
      <c r="F32" s="862"/>
      <c r="H32" s="862">
        <f t="shared" si="0"/>
        <v>217.44399999999999</v>
      </c>
      <c r="I32" s="861"/>
      <c r="J32" s="861" t="s">
        <v>80</v>
      </c>
      <c r="K32" s="861" t="s">
        <v>314</v>
      </c>
      <c r="L32" s="861" t="s">
        <v>207</v>
      </c>
      <c r="M32" s="864"/>
      <c r="N32" s="865"/>
      <c r="O32" s="865"/>
      <c r="P32" s="865"/>
      <c r="Q32" s="866"/>
      <c r="R32" s="864">
        <v>0</v>
      </c>
      <c r="S32" s="865"/>
      <c r="T32" s="865">
        <v>199.49</v>
      </c>
      <c r="U32" s="865">
        <v>0</v>
      </c>
      <c r="V32" s="866">
        <v>0</v>
      </c>
      <c r="W32" s="864">
        <v>0</v>
      </c>
      <c r="X32" s="865">
        <v>0</v>
      </c>
      <c r="Y32" s="865">
        <v>398.98</v>
      </c>
      <c r="Z32" s="865"/>
      <c r="AA32" s="866"/>
      <c r="AB32" s="864">
        <v>0</v>
      </c>
      <c r="AC32" s="865">
        <v>0</v>
      </c>
      <c r="AD32" s="865">
        <v>199.49</v>
      </c>
      <c r="AE32" s="865"/>
      <c r="AF32" s="866"/>
      <c r="AG32" s="867">
        <v>0</v>
      </c>
      <c r="AH32" s="867">
        <v>0</v>
      </c>
      <c r="AI32" s="867">
        <v>199.49</v>
      </c>
      <c r="AJ32" s="867">
        <v>0</v>
      </c>
      <c r="AK32" s="867">
        <v>0</v>
      </c>
      <c r="AL32" s="864">
        <v>0</v>
      </c>
      <c r="AM32" s="865">
        <v>0</v>
      </c>
      <c r="AN32" s="865">
        <v>217.44</v>
      </c>
      <c r="AO32" s="865"/>
      <c r="AP32" s="866"/>
      <c r="AQ32" s="864">
        <v>0</v>
      </c>
      <c r="AR32" s="865">
        <v>0</v>
      </c>
      <c r="AS32" s="865">
        <v>217.44</v>
      </c>
      <c r="AT32" s="865">
        <v>0</v>
      </c>
      <c r="AU32" s="866">
        <v>0</v>
      </c>
      <c r="AV32" s="868">
        <f t="shared" si="1"/>
        <v>0</v>
      </c>
      <c r="AW32" s="869">
        <f t="shared" si="2"/>
        <v>0</v>
      </c>
      <c r="AX32" s="870">
        <f t="shared" si="3"/>
        <v>1432.3300000000002</v>
      </c>
      <c r="AY32" s="870">
        <f t="shared" si="4"/>
        <v>0</v>
      </c>
      <c r="AZ32" s="870">
        <f t="shared" si="3"/>
        <v>0</v>
      </c>
    </row>
    <row r="33" spans="1:52" x14ac:dyDescent="0.2">
      <c r="A33" s="747" t="s">
        <v>26</v>
      </c>
      <c r="B33" s="747" t="s">
        <v>141</v>
      </c>
      <c r="C33" s="748"/>
      <c r="D33" s="748"/>
      <c r="E33" s="747" t="s">
        <v>103</v>
      </c>
      <c r="F33" s="748"/>
      <c r="G33" s="5"/>
      <c r="H33" s="748">
        <f t="shared" si="0"/>
        <v>0</v>
      </c>
      <c r="I33" s="747"/>
      <c r="J33" s="747" t="s">
        <v>81</v>
      </c>
      <c r="K33" s="747" t="s">
        <v>433</v>
      </c>
      <c r="L33" s="747" t="s">
        <v>234</v>
      </c>
      <c r="M33" s="749"/>
      <c r="N33" s="750"/>
      <c r="O33" s="750"/>
      <c r="P33" s="750"/>
      <c r="Q33" s="751"/>
      <c r="R33" s="749">
        <v>9724</v>
      </c>
      <c r="S33" s="750">
        <v>13</v>
      </c>
      <c r="T33" s="750">
        <v>58.24</v>
      </c>
      <c r="U33" s="750">
        <v>48.48</v>
      </c>
      <c r="V33" s="751">
        <v>139.26</v>
      </c>
      <c r="W33" s="749">
        <v>5236</v>
      </c>
      <c r="X33" s="750">
        <v>7</v>
      </c>
      <c r="Y33" s="750">
        <v>31.36</v>
      </c>
      <c r="Z33" s="750">
        <v>26.1</v>
      </c>
      <c r="AA33" s="751">
        <v>140.16</v>
      </c>
      <c r="AB33" s="749">
        <v>5984</v>
      </c>
      <c r="AC33" s="750">
        <v>97</v>
      </c>
      <c r="AD33" s="750">
        <v>35.840000000000003</v>
      </c>
      <c r="AE33" s="750">
        <v>29.83</v>
      </c>
      <c r="AF33" s="751">
        <v>140.16</v>
      </c>
      <c r="AG33" s="752">
        <v>2992</v>
      </c>
      <c r="AH33" s="752">
        <v>4</v>
      </c>
      <c r="AI33" s="752">
        <v>17.920000000000002</v>
      </c>
      <c r="AJ33" s="752">
        <v>14.92</v>
      </c>
      <c r="AK33" s="752">
        <v>140.16</v>
      </c>
      <c r="AL33" s="749">
        <v>21692</v>
      </c>
      <c r="AM33" s="750">
        <v>29</v>
      </c>
      <c r="AN33" s="750">
        <v>141.52000000000001</v>
      </c>
      <c r="AO33" s="750">
        <v>108.14</v>
      </c>
      <c r="AP33" s="751">
        <v>140.16</v>
      </c>
      <c r="AQ33" s="749"/>
      <c r="AR33" s="750"/>
      <c r="AS33" s="750">
        <v>0</v>
      </c>
      <c r="AT33" s="750">
        <v>0</v>
      </c>
      <c r="AU33" s="751">
        <v>0</v>
      </c>
      <c r="AV33" s="753">
        <f t="shared" si="1"/>
        <v>23965</v>
      </c>
      <c r="AW33" s="754">
        <f t="shared" si="2"/>
        <v>21813</v>
      </c>
      <c r="AX33" s="755">
        <f t="shared" si="3"/>
        <v>284.88</v>
      </c>
      <c r="AY33" s="755">
        <f t="shared" si="4"/>
        <v>178.99</v>
      </c>
      <c r="AZ33" s="755">
        <f t="shared" si="3"/>
        <v>699.89999999999986</v>
      </c>
    </row>
    <row r="34" spans="1:52" x14ac:dyDescent="0.2">
      <c r="A34" s="747" t="s">
        <v>27</v>
      </c>
      <c r="B34" s="747" t="s">
        <v>141</v>
      </c>
      <c r="C34" s="748"/>
      <c r="D34" s="748"/>
      <c r="E34" s="747" t="s">
        <v>103</v>
      </c>
      <c r="F34" s="748"/>
      <c r="G34" s="5"/>
      <c r="H34" s="748">
        <f t="shared" si="0"/>
        <v>0</v>
      </c>
      <c r="I34" s="747"/>
      <c r="J34" s="747" t="s">
        <v>81</v>
      </c>
      <c r="K34" s="747" t="s">
        <v>434</v>
      </c>
      <c r="L34" s="747" t="s">
        <v>235</v>
      </c>
      <c r="M34" s="749"/>
      <c r="N34" s="750"/>
      <c r="O34" s="750"/>
      <c r="P34" s="750"/>
      <c r="Q34" s="751"/>
      <c r="R34" s="749">
        <v>5984</v>
      </c>
      <c r="S34" s="750">
        <v>8</v>
      </c>
      <c r="T34" s="750">
        <v>35.840000000000003</v>
      </c>
      <c r="U34" s="750">
        <v>29.83</v>
      </c>
      <c r="V34" s="751">
        <v>272.92</v>
      </c>
      <c r="W34" s="749">
        <v>11968</v>
      </c>
      <c r="X34" s="750">
        <v>16</v>
      </c>
      <c r="Y34" s="750">
        <v>71.680000000000007</v>
      </c>
      <c r="Z34" s="750">
        <v>59.67</v>
      </c>
      <c r="AA34" s="751">
        <v>274.68</v>
      </c>
      <c r="AB34" s="749">
        <v>14212</v>
      </c>
      <c r="AC34" s="750">
        <v>229</v>
      </c>
      <c r="AD34" s="750">
        <v>85.12</v>
      </c>
      <c r="AE34" s="750">
        <v>70.849999999999994</v>
      </c>
      <c r="AF34" s="751">
        <v>274.68</v>
      </c>
      <c r="AG34" s="752">
        <v>14212</v>
      </c>
      <c r="AH34" s="752">
        <v>19</v>
      </c>
      <c r="AI34" s="752">
        <v>85.12</v>
      </c>
      <c r="AJ34" s="752">
        <v>70.849999999999994</v>
      </c>
      <c r="AK34" s="752">
        <v>274.68</v>
      </c>
      <c r="AL34" s="749">
        <v>14960</v>
      </c>
      <c r="AM34" s="750">
        <v>20</v>
      </c>
      <c r="AN34" s="750">
        <v>97.6</v>
      </c>
      <c r="AO34" s="750">
        <v>74.58</v>
      </c>
      <c r="AP34" s="751">
        <v>274.68</v>
      </c>
      <c r="AQ34" s="749"/>
      <c r="AR34" s="750"/>
      <c r="AS34" s="750">
        <v>0</v>
      </c>
      <c r="AT34" s="750">
        <v>0</v>
      </c>
      <c r="AU34" s="751">
        <v>0</v>
      </c>
      <c r="AV34" s="753">
        <f t="shared" si="1"/>
        <v>46396</v>
      </c>
      <c r="AW34" s="754">
        <f t="shared" si="2"/>
        <v>15232</v>
      </c>
      <c r="AX34" s="755">
        <f t="shared" si="3"/>
        <v>375.36</v>
      </c>
      <c r="AY34" s="755">
        <f t="shared" si="4"/>
        <v>275.95</v>
      </c>
      <c r="AZ34" s="755">
        <f t="shared" si="3"/>
        <v>1371.64</v>
      </c>
    </row>
    <row r="35" spans="1:52" x14ac:dyDescent="0.2">
      <c r="A35" s="747" t="s">
        <v>28</v>
      </c>
      <c r="B35" s="747" t="s">
        <v>141</v>
      </c>
      <c r="C35" s="748"/>
      <c r="D35" s="748"/>
      <c r="E35" s="747" t="s">
        <v>103</v>
      </c>
      <c r="F35" s="748"/>
      <c r="G35" s="5"/>
      <c r="H35" s="748">
        <f t="shared" si="0"/>
        <v>0</v>
      </c>
      <c r="I35" s="747"/>
      <c r="J35" s="747" t="s">
        <v>81</v>
      </c>
      <c r="K35" s="747" t="s">
        <v>397</v>
      </c>
      <c r="L35" s="747" t="s">
        <v>236</v>
      </c>
      <c r="M35" s="749"/>
      <c r="N35" s="750"/>
      <c r="O35" s="750"/>
      <c r="P35" s="750"/>
      <c r="Q35" s="751"/>
      <c r="R35" s="749">
        <v>36652</v>
      </c>
      <c r="S35" s="750">
        <v>49</v>
      </c>
      <c r="T35" s="750">
        <v>219.52</v>
      </c>
      <c r="U35" s="750">
        <v>182.73</v>
      </c>
      <c r="V35" s="751">
        <v>408.2</v>
      </c>
      <c r="W35" s="749">
        <v>94996</v>
      </c>
      <c r="X35" s="750">
        <v>127</v>
      </c>
      <c r="Y35" s="750">
        <v>568.96</v>
      </c>
      <c r="Z35" s="750">
        <v>473.6</v>
      </c>
      <c r="AA35" s="751">
        <v>411.09</v>
      </c>
      <c r="AB35" s="749">
        <v>124916</v>
      </c>
      <c r="AC35" s="750">
        <v>2015</v>
      </c>
      <c r="AD35" s="750">
        <v>748.16</v>
      </c>
      <c r="AE35" s="750">
        <v>622.76</v>
      </c>
      <c r="AF35" s="751">
        <v>411.09</v>
      </c>
      <c r="AG35" s="752">
        <v>80784</v>
      </c>
      <c r="AH35" s="752">
        <v>1369</v>
      </c>
      <c r="AI35" s="752">
        <v>483.84</v>
      </c>
      <c r="AJ35" s="752">
        <v>402.74</v>
      </c>
      <c r="AK35" s="752">
        <v>411.09</v>
      </c>
      <c r="AL35" s="749">
        <v>135388</v>
      </c>
      <c r="AM35" s="750">
        <f>135388/748</f>
        <v>181</v>
      </c>
      <c r="AN35" s="750">
        <v>883.28</v>
      </c>
      <c r="AO35" s="750">
        <v>674.97</v>
      </c>
      <c r="AP35" s="751">
        <v>411.09</v>
      </c>
      <c r="AQ35" s="749"/>
      <c r="AR35" s="750"/>
      <c r="AS35" s="750">
        <v>0</v>
      </c>
      <c r="AT35" s="750">
        <v>0</v>
      </c>
      <c r="AU35" s="751">
        <v>0</v>
      </c>
      <c r="AV35" s="753">
        <f t="shared" si="1"/>
        <v>337529</v>
      </c>
      <c r="AW35" s="754">
        <f t="shared" si="2"/>
        <v>138948</v>
      </c>
      <c r="AX35" s="755">
        <f t="shared" si="3"/>
        <v>2903.7599999999998</v>
      </c>
      <c r="AY35" s="755">
        <f t="shared" si="4"/>
        <v>2174.0700000000002</v>
      </c>
      <c r="AZ35" s="755">
        <f t="shared" si="3"/>
        <v>2052.56</v>
      </c>
    </row>
    <row r="36" spans="1:52" x14ac:dyDescent="0.2">
      <c r="A36" s="747" t="s">
        <v>29</v>
      </c>
      <c r="B36" s="747" t="s">
        <v>141</v>
      </c>
      <c r="C36" s="748"/>
      <c r="D36" s="748"/>
      <c r="E36" s="747" t="s">
        <v>103</v>
      </c>
      <c r="F36" s="748"/>
      <c r="G36" s="5"/>
      <c r="H36" s="748">
        <f t="shared" si="0"/>
        <v>0</v>
      </c>
      <c r="I36" s="747"/>
      <c r="J36" s="747" t="s">
        <v>81</v>
      </c>
      <c r="K36" s="747" t="s">
        <v>397</v>
      </c>
      <c r="L36" s="747" t="s">
        <v>279</v>
      </c>
      <c r="M36" s="749"/>
      <c r="N36" s="750"/>
      <c r="O36" s="750"/>
      <c r="P36" s="750"/>
      <c r="Q36" s="751"/>
      <c r="R36" s="749">
        <v>719576</v>
      </c>
      <c r="S36" s="750">
        <v>962</v>
      </c>
      <c r="T36" s="750">
        <v>4309.76</v>
      </c>
      <c r="U36" s="750">
        <v>3587.39</v>
      </c>
      <c r="V36" s="751">
        <v>408.2</v>
      </c>
      <c r="W36" s="749">
        <v>365024</v>
      </c>
      <c r="X36" s="750">
        <v>488</v>
      </c>
      <c r="Y36" s="750">
        <v>2186.2399999999998</v>
      </c>
      <c r="Z36" s="750">
        <v>1819.8</v>
      </c>
      <c r="AA36" s="751">
        <v>411.09</v>
      </c>
      <c r="AB36" s="749">
        <v>13464</v>
      </c>
      <c r="AC36" s="750">
        <v>217</v>
      </c>
      <c r="AD36" s="750">
        <v>80.64</v>
      </c>
      <c r="AE36" s="750">
        <v>67.12</v>
      </c>
      <c r="AF36" s="751">
        <v>411.09</v>
      </c>
      <c r="AG36" s="752">
        <v>2244</v>
      </c>
      <c r="AH36" s="752">
        <v>38</v>
      </c>
      <c r="AI36" s="752">
        <v>14.24</v>
      </c>
      <c r="AJ36" s="752">
        <v>11.19</v>
      </c>
      <c r="AK36" s="752">
        <v>411.19</v>
      </c>
      <c r="AL36" s="749">
        <v>18700</v>
      </c>
      <c r="AM36" s="750">
        <v>25</v>
      </c>
      <c r="AN36" s="750">
        <v>122</v>
      </c>
      <c r="AO36" s="750">
        <v>93.23</v>
      </c>
      <c r="AP36" s="751">
        <v>411.09</v>
      </c>
      <c r="AQ36" s="749"/>
      <c r="AR36" s="750"/>
      <c r="AS36" s="750">
        <v>0</v>
      </c>
      <c r="AT36" s="750">
        <v>0</v>
      </c>
      <c r="AU36" s="751">
        <v>0</v>
      </c>
      <c r="AV36" s="753">
        <f t="shared" si="1"/>
        <v>1100333</v>
      </c>
      <c r="AW36" s="754">
        <f t="shared" si="2"/>
        <v>20405</v>
      </c>
      <c r="AX36" s="755">
        <f t="shared" si="3"/>
        <v>6712.88</v>
      </c>
      <c r="AY36" s="755">
        <f t="shared" si="4"/>
        <v>1991.3400000000001</v>
      </c>
      <c r="AZ36" s="755">
        <f>Q36+V36+AA36+AF36+AK36+AP36+AU36</f>
        <v>2052.66</v>
      </c>
    </row>
    <row r="37" spans="1:52" s="18" customFormat="1" x14ac:dyDescent="0.2">
      <c r="A37" s="747" t="s">
        <v>30</v>
      </c>
      <c r="B37" s="747" t="s">
        <v>141</v>
      </c>
      <c r="C37" s="748"/>
      <c r="D37" s="748"/>
      <c r="E37" s="747" t="s">
        <v>103</v>
      </c>
      <c r="F37" s="748"/>
      <c r="H37" s="748">
        <f t="shared" si="0"/>
        <v>0</v>
      </c>
      <c r="I37" s="747"/>
      <c r="J37" s="747" t="s">
        <v>82</v>
      </c>
      <c r="K37" s="747" t="s">
        <v>345</v>
      </c>
      <c r="L37" s="747" t="s">
        <v>251</v>
      </c>
      <c r="M37" s="749"/>
      <c r="N37" s="750"/>
      <c r="O37" s="750"/>
      <c r="P37" s="750"/>
      <c r="Q37" s="751"/>
      <c r="R37" s="749">
        <v>0</v>
      </c>
      <c r="S37" s="750">
        <v>0</v>
      </c>
      <c r="T37" s="750">
        <v>199.49</v>
      </c>
      <c r="U37" s="750">
        <v>0</v>
      </c>
      <c r="V37" s="751">
        <v>0</v>
      </c>
      <c r="W37" s="749">
        <v>0</v>
      </c>
      <c r="X37" s="750">
        <v>0</v>
      </c>
      <c r="Y37" s="750">
        <v>199.49</v>
      </c>
      <c r="Z37" s="750">
        <v>0</v>
      </c>
      <c r="AA37" s="751">
        <v>0</v>
      </c>
      <c r="AB37" s="749">
        <v>0</v>
      </c>
      <c r="AC37" s="750">
        <v>0</v>
      </c>
      <c r="AD37" s="750"/>
      <c r="AE37" s="750"/>
      <c r="AF37" s="751"/>
      <c r="AG37" s="752">
        <v>0</v>
      </c>
      <c r="AH37" s="752">
        <v>0</v>
      </c>
      <c r="AI37" s="752">
        <v>217.44</v>
      </c>
      <c r="AJ37" s="752"/>
      <c r="AK37" s="752"/>
      <c r="AL37" s="749">
        <v>0</v>
      </c>
      <c r="AM37" s="750">
        <v>0</v>
      </c>
      <c r="AN37" s="750">
        <v>217.44</v>
      </c>
      <c r="AO37" s="750"/>
      <c r="AP37" s="751"/>
      <c r="AQ37" s="749"/>
      <c r="AR37" s="750"/>
      <c r="AS37" s="750">
        <v>0</v>
      </c>
      <c r="AT37" s="750">
        <v>0</v>
      </c>
      <c r="AU37" s="751">
        <v>0</v>
      </c>
      <c r="AV37" s="753">
        <f t="shared" si="1"/>
        <v>0</v>
      </c>
      <c r="AW37" s="754">
        <f t="shared" si="2"/>
        <v>0</v>
      </c>
      <c r="AX37" s="755">
        <f t="shared" si="3"/>
        <v>833.86000000000013</v>
      </c>
      <c r="AY37" s="755">
        <f t="shared" si="4"/>
        <v>0</v>
      </c>
      <c r="AZ37" s="755">
        <f t="shared" si="3"/>
        <v>0</v>
      </c>
    </row>
    <row r="38" spans="1:52" s="859" customFormat="1" x14ac:dyDescent="0.2">
      <c r="A38" s="511" t="s">
        <v>31</v>
      </c>
      <c r="B38" s="511" t="s">
        <v>141</v>
      </c>
      <c r="C38" s="512">
        <v>361.12</v>
      </c>
      <c r="D38" s="512">
        <v>275.95</v>
      </c>
      <c r="E38" s="511" t="s">
        <v>103</v>
      </c>
      <c r="F38" s="512">
        <v>411.09</v>
      </c>
      <c r="H38" s="512">
        <f t="shared" si="0"/>
        <v>1048.1599999999999</v>
      </c>
      <c r="I38" s="511"/>
      <c r="J38" s="511" t="s">
        <v>82</v>
      </c>
      <c r="K38" s="511" t="s">
        <v>345</v>
      </c>
      <c r="L38" s="511" t="s">
        <v>252</v>
      </c>
      <c r="M38" s="852"/>
      <c r="N38" s="853"/>
      <c r="O38" s="853"/>
      <c r="P38" s="853"/>
      <c r="Q38" s="854"/>
      <c r="R38" s="852">
        <v>39644</v>
      </c>
      <c r="S38" s="853">
        <v>53</v>
      </c>
      <c r="T38" s="853">
        <v>237.44</v>
      </c>
      <c r="U38" s="853">
        <v>197.64</v>
      </c>
      <c r="V38" s="854">
        <v>411.09</v>
      </c>
      <c r="W38" s="852">
        <v>56848</v>
      </c>
      <c r="X38" s="853">
        <v>76</v>
      </c>
      <c r="Y38" s="853">
        <v>340.48</v>
      </c>
      <c r="Z38" s="853">
        <v>283.41000000000003</v>
      </c>
      <c r="AA38" s="854">
        <v>411.09</v>
      </c>
      <c r="AB38" s="852"/>
      <c r="AC38" s="853"/>
      <c r="AD38" s="853"/>
      <c r="AE38" s="853"/>
      <c r="AF38" s="854"/>
      <c r="AG38" s="855">
        <v>49368</v>
      </c>
      <c r="AH38" s="855">
        <v>66</v>
      </c>
      <c r="AI38" s="855">
        <v>322.08</v>
      </c>
      <c r="AJ38" s="855">
        <v>246.12</v>
      </c>
      <c r="AK38" s="855"/>
      <c r="AL38" s="852"/>
      <c r="AM38" s="853"/>
      <c r="AN38" s="853"/>
      <c r="AO38" s="853"/>
      <c r="AP38" s="854"/>
      <c r="AQ38" s="852">
        <v>55352</v>
      </c>
      <c r="AR38" s="853">
        <v>907</v>
      </c>
      <c r="AS38" s="853">
        <v>361.12</v>
      </c>
      <c r="AT38" s="853">
        <v>275.95</v>
      </c>
      <c r="AU38" s="854">
        <v>411.09</v>
      </c>
      <c r="AV38" s="856">
        <f t="shared" si="1"/>
        <v>201212</v>
      </c>
      <c r="AW38" s="857">
        <f t="shared" si="2"/>
        <v>1102</v>
      </c>
      <c r="AX38" s="858">
        <f t="shared" si="3"/>
        <v>1261.1199999999999</v>
      </c>
      <c r="AY38" s="858">
        <f t="shared" si="4"/>
        <v>805.48</v>
      </c>
      <c r="AZ38" s="858">
        <f t="shared" si="3"/>
        <v>1233.27</v>
      </c>
    </row>
    <row r="39" spans="1:52" s="18" customFormat="1" x14ac:dyDescent="0.2">
      <c r="A39" s="747" t="s">
        <v>32</v>
      </c>
      <c r="B39" s="747" t="s">
        <v>141</v>
      </c>
      <c r="C39" s="748"/>
      <c r="D39" s="748"/>
      <c r="E39" s="747" t="s">
        <v>103</v>
      </c>
      <c r="F39" s="748"/>
      <c r="H39" s="748">
        <f t="shared" si="0"/>
        <v>0</v>
      </c>
      <c r="I39" s="747"/>
      <c r="J39" s="747" t="s">
        <v>82</v>
      </c>
      <c r="K39" s="747" t="s">
        <v>437</v>
      </c>
      <c r="L39" s="747" t="s">
        <v>253</v>
      </c>
      <c r="M39" s="749"/>
      <c r="N39" s="750"/>
      <c r="O39" s="750"/>
      <c r="P39" s="750"/>
      <c r="Q39" s="751"/>
      <c r="R39" s="749">
        <v>183260</v>
      </c>
      <c r="S39" s="750">
        <v>245</v>
      </c>
      <c r="T39" s="750">
        <v>1097.5999999999999</v>
      </c>
      <c r="U39" s="750">
        <v>913.63</v>
      </c>
      <c r="V39" s="751">
        <v>274.68</v>
      </c>
      <c r="W39" s="749">
        <v>157080</v>
      </c>
      <c r="X39" s="750">
        <v>210</v>
      </c>
      <c r="Y39" s="750">
        <v>940.8</v>
      </c>
      <c r="Z39" s="750">
        <v>783.11</v>
      </c>
      <c r="AA39" s="751">
        <v>274.68</v>
      </c>
      <c r="AB39" s="749"/>
      <c r="AC39" s="750"/>
      <c r="AD39" s="750"/>
      <c r="AE39" s="750"/>
      <c r="AF39" s="751"/>
      <c r="AG39" s="752">
        <v>11220</v>
      </c>
      <c r="AH39" s="752">
        <v>15</v>
      </c>
      <c r="AI39" s="752">
        <v>73.2</v>
      </c>
      <c r="AJ39" s="752">
        <v>55.94</v>
      </c>
      <c r="AK39" s="752">
        <v>274.68</v>
      </c>
      <c r="AL39" s="749">
        <v>71</v>
      </c>
      <c r="AM39" s="750">
        <v>53108</v>
      </c>
      <c r="AN39" s="750">
        <v>346.48</v>
      </c>
      <c r="AO39" s="750">
        <v>264.77</v>
      </c>
      <c r="AP39" s="751">
        <v>274.68</v>
      </c>
      <c r="AQ39" s="749"/>
      <c r="AR39" s="750"/>
      <c r="AS39" s="750">
        <v>0</v>
      </c>
      <c r="AT39" s="750">
        <v>0</v>
      </c>
      <c r="AU39" s="751">
        <v>0</v>
      </c>
      <c r="AV39" s="753">
        <f t="shared" si="1"/>
        <v>404668</v>
      </c>
      <c r="AW39" s="754">
        <f t="shared" si="2"/>
        <v>541</v>
      </c>
      <c r="AX39" s="755">
        <f t="shared" si="3"/>
        <v>2458.08</v>
      </c>
      <c r="AY39" s="755">
        <f t="shared" si="4"/>
        <v>1103.82</v>
      </c>
      <c r="AZ39" s="755">
        <f t="shared" si="3"/>
        <v>1098.72</v>
      </c>
    </row>
    <row r="40" spans="1:52" s="18" customFormat="1" x14ac:dyDescent="0.2">
      <c r="A40" s="747" t="s">
        <v>33</v>
      </c>
      <c r="B40" s="747" t="s">
        <v>141</v>
      </c>
      <c r="C40" s="748"/>
      <c r="D40" s="748"/>
      <c r="E40" s="747" t="s">
        <v>103</v>
      </c>
      <c r="F40" s="748"/>
      <c r="H40" s="748">
        <f t="shared" si="0"/>
        <v>0</v>
      </c>
      <c r="I40" s="747"/>
      <c r="J40" s="747" t="s">
        <v>82</v>
      </c>
      <c r="K40" s="747" t="s">
        <v>438</v>
      </c>
      <c r="L40" s="825" t="s">
        <v>439</v>
      </c>
      <c r="M40" s="749"/>
      <c r="N40" s="750"/>
      <c r="O40" s="750"/>
      <c r="P40" s="750"/>
      <c r="Q40" s="751"/>
      <c r="R40" s="749">
        <v>76296</v>
      </c>
      <c r="S40" s="750">
        <v>102</v>
      </c>
      <c r="T40" s="750">
        <v>456.96</v>
      </c>
      <c r="U40" s="750">
        <v>380.37</v>
      </c>
      <c r="V40" s="751">
        <v>411.09</v>
      </c>
      <c r="W40" s="749">
        <v>104720</v>
      </c>
      <c r="X40" s="750">
        <v>140</v>
      </c>
      <c r="Y40" s="750">
        <v>627.20000000000005</v>
      </c>
      <c r="Z40" s="750">
        <v>522.07000000000005</v>
      </c>
      <c r="AA40" s="751">
        <v>411.09</v>
      </c>
      <c r="AB40" s="749"/>
      <c r="AC40" s="750"/>
      <c r="AD40" s="750"/>
      <c r="AE40" s="750"/>
      <c r="AF40" s="751"/>
      <c r="AG40" s="752">
        <v>89012</v>
      </c>
      <c r="AH40" s="752">
        <v>119</v>
      </c>
      <c r="AI40" s="752">
        <v>580.72</v>
      </c>
      <c r="AJ40" s="752">
        <v>443.76</v>
      </c>
      <c r="AK40" s="752">
        <v>411.09</v>
      </c>
      <c r="AL40" s="749">
        <v>141</v>
      </c>
      <c r="AM40" s="750">
        <v>105468</v>
      </c>
      <c r="AN40" s="750">
        <v>688.08</v>
      </c>
      <c r="AO40" s="750">
        <v>525.79999999999995</v>
      </c>
      <c r="AP40" s="751">
        <v>411.09</v>
      </c>
      <c r="AQ40" s="749"/>
      <c r="AR40" s="750"/>
      <c r="AS40" s="750">
        <v>0</v>
      </c>
      <c r="AT40" s="750">
        <v>0</v>
      </c>
      <c r="AU40" s="751">
        <v>0</v>
      </c>
      <c r="AV40" s="753">
        <f t="shared" si="1"/>
        <v>375496</v>
      </c>
      <c r="AW40" s="754">
        <f t="shared" si="2"/>
        <v>502</v>
      </c>
      <c r="AX40" s="755">
        <f t="shared" si="3"/>
        <v>2352.96</v>
      </c>
      <c r="AY40" s="755">
        <f t="shared" si="4"/>
        <v>1491.63</v>
      </c>
      <c r="AZ40" s="755">
        <f t="shared" si="3"/>
        <v>1644.36</v>
      </c>
    </row>
    <row r="41" spans="1:52" x14ac:dyDescent="0.2">
      <c r="A41" s="747" t="s">
        <v>34</v>
      </c>
      <c r="B41" s="747" t="s">
        <v>141</v>
      </c>
      <c r="C41" s="748"/>
      <c r="D41" s="748"/>
      <c r="E41" s="747" t="s">
        <v>103</v>
      </c>
      <c r="F41" s="748"/>
      <c r="G41" s="5"/>
      <c r="H41" s="748">
        <f t="shared" si="0"/>
        <v>0</v>
      </c>
      <c r="I41" s="747"/>
      <c r="J41" s="747" t="s">
        <v>82</v>
      </c>
      <c r="K41" s="747"/>
      <c r="L41" s="747" t="s">
        <v>246</v>
      </c>
      <c r="M41" s="749"/>
      <c r="N41" s="750"/>
      <c r="O41" s="750"/>
      <c r="P41" s="750"/>
      <c r="Q41" s="751"/>
      <c r="R41" s="749">
        <v>5236</v>
      </c>
      <c r="S41" s="750">
        <v>7</v>
      </c>
      <c r="T41" s="750">
        <v>31.36</v>
      </c>
      <c r="U41" s="750">
        <v>26.1</v>
      </c>
      <c r="V41" s="751">
        <v>274.68</v>
      </c>
      <c r="W41" s="749">
        <v>8976</v>
      </c>
      <c r="X41" s="750">
        <v>12</v>
      </c>
      <c r="Y41" s="750">
        <v>53.76</v>
      </c>
      <c r="Z41" s="750">
        <v>44.75</v>
      </c>
      <c r="AA41" s="751">
        <v>274.68</v>
      </c>
      <c r="AB41" s="749"/>
      <c r="AC41" s="750"/>
      <c r="AD41" s="750">
        <v>26.88</v>
      </c>
      <c r="AE41" s="750">
        <v>22.37</v>
      </c>
      <c r="AF41" s="751">
        <v>274.68</v>
      </c>
      <c r="AG41" s="752"/>
      <c r="AH41" s="752"/>
      <c r="AI41" s="752"/>
      <c r="AJ41" s="752"/>
      <c r="AK41" s="752"/>
      <c r="AL41" s="749">
        <v>8228</v>
      </c>
      <c r="AM41" s="750">
        <v>11</v>
      </c>
      <c r="AN41" s="750">
        <v>53.68</v>
      </c>
      <c r="AO41" s="750">
        <v>41.02</v>
      </c>
      <c r="AP41" s="751">
        <v>274.68</v>
      </c>
      <c r="AQ41" s="749"/>
      <c r="AR41" s="750"/>
      <c r="AS41" s="750">
        <v>0</v>
      </c>
      <c r="AT41" s="750">
        <v>0</v>
      </c>
      <c r="AU41" s="751">
        <v>0</v>
      </c>
      <c r="AV41" s="753">
        <f t="shared" si="1"/>
        <v>14223</v>
      </c>
      <c r="AW41" s="754">
        <f t="shared" si="2"/>
        <v>8247</v>
      </c>
      <c r="AX41" s="755">
        <f t="shared" si="3"/>
        <v>165.68</v>
      </c>
      <c r="AY41" s="755">
        <f t="shared" si="4"/>
        <v>108.14000000000001</v>
      </c>
      <c r="AZ41" s="755">
        <f t="shared" si="3"/>
        <v>1098.72</v>
      </c>
    </row>
    <row r="42" spans="1:52" s="18" customFormat="1" ht="12.6" customHeight="1" x14ac:dyDescent="0.2">
      <c r="A42" s="747" t="s">
        <v>35</v>
      </c>
      <c r="B42" s="747" t="s">
        <v>141</v>
      </c>
      <c r="C42" s="748"/>
      <c r="D42" s="748"/>
      <c r="E42" s="747" t="s">
        <v>103</v>
      </c>
      <c r="F42" s="748"/>
      <c r="H42" s="748">
        <f t="shared" si="0"/>
        <v>0</v>
      </c>
      <c r="I42" s="747"/>
      <c r="J42" s="747" t="s">
        <v>82</v>
      </c>
      <c r="K42" s="747" t="s">
        <v>440</v>
      </c>
      <c r="L42" s="747" t="s">
        <v>254</v>
      </c>
      <c r="M42" s="749"/>
      <c r="N42" s="750"/>
      <c r="O42" s="750"/>
      <c r="P42" s="750"/>
      <c r="Q42" s="751"/>
      <c r="R42" s="749">
        <v>88264</v>
      </c>
      <c r="S42" s="750">
        <v>118</v>
      </c>
      <c r="T42" s="750">
        <v>528.64</v>
      </c>
      <c r="U42" s="750">
        <v>440.03</v>
      </c>
      <c r="V42" s="751">
        <v>274.68</v>
      </c>
      <c r="W42" s="749">
        <v>53856</v>
      </c>
      <c r="X42" s="750">
        <v>72</v>
      </c>
      <c r="Y42" s="750">
        <v>322.56</v>
      </c>
      <c r="Z42" s="750">
        <v>268.5</v>
      </c>
      <c r="AA42" s="751">
        <v>274.68</v>
      </c>
      <c r="AB42" s="749"/>
      <c r="AC42" s="750"/>
      <c r="AD42" s="750"/>
      <c r="AE42" s="750"/>
      <c r="AF42" s="751"/>
      <c r="AG42" s="752">
        <v>29172</v>
      </c>
      <c r="AH42" s="752">
        <v>39</v>
      </c>
      <c r="AI42" s="752">
        <v>190.32</v>
      </c>
      <c r="AJ42" s="752">
        <v>145.43</v>
      </c>
      <c r="AK42" s="752">
        <v>274.68</v>
      </c>
      <c r="AL42" s="749">
        <v>55</v>
      </c>
      <c r="AM42" s="750">
        <v>41140</v>
      </c>
      <c r="AN42" s="750">
        <v>268.39999999999998</v>
      </c>
      <c r="AO42" s="750">
        <v>205.1</v>
      </c>
      <c r="AP42" s="751">
        <v>274.68</v>
      </c>
      <c r="AQ42" s="749"/>
      <c r="AR42" s="750"/>
      <c r="AS42" s="750">
        <v>0</v>
      </c>
      <c r="AT42" s="750">
        <v>0</v>
      </c>
      <c r="AU42" s="751">
        <v>0</v>
      </c>
      <c r="AV42" s="753">
        <f t="shared" si="1"/>
        <v>212432</v>
      </c>
      <c r="AW42" s="754">
        <f t="shared" si="2"/>
        <v>284</v>
      </c>
      <c r="AX42" s="755">
        <f t="shared" si="3"/>
        <v>1309.92</v>
      </c>
      <c r="AY42" s="755">
        <f t="shared" si="4"/>
        <v>619.03</v>
      </c>
      <c r="AZ42" s="755">
        <f t="shared" si="3"/>
        <v>1098.72</v>
      </c>
    </row>
    <row r="43" spans="1:52" s="18" customFormat="1" x14ac:dyDescent="0.2">
      <c r="A43" s="747" t="s">
        <v>36</v>
      </c>
      <c r="B43" s="747" t="s">
        <v>141</v>
      </c>
      <c r="C43" s="748"/>
      <c r="D43" s="748"/>
      <c r="E43" s="747" t="s">
        <v>103</v>
      </c>
      <c r="F43" s="748"/>
      <c r="H43" s="748">
        <f t="shared" si="0"/>
        <v>0</v>
      </c>
      <c r="I43" s="747"/>
      <c r="J43" s="747" t="s">
        <v>82</v>
      </c>
      <c r="K43" s="747" t="s">
        <v>441</v>
      </c>
      <c r="L43" s="747" t="s">
        <v>255</v>
      </c>
      <c r="M43" s="749"/>
      <c r="N43" s="750"/>
      <c r="O43" s="750"/>
      <c r="P43" s="750"/>
      <c r="Q43" s="751"/>
      <c r="R43" s="749">
        <v>327624</v>
      </c>
      <c r="S43" s="750">
        <v>438</v>
      </c>
      <c r="T43" s="750">
        <v>1962.24</v>
      </c>
      <c r="U43" s="750">
        <v>1633.35</v>
      </c>
      <c r="V43" s="751">
        <v>549.39</v>
      </c>
      <c r="W43" s="749">
        <v>317152</v>
      </c>
      <c r="X43" s="750">
        <v>424</v>
      </c>
      <c r="Y43" s="750">
        <v>1899.52</v>
      </c>
      <c r="Z43" s="750">
        <v>1581.14</v>
      </c>
      <c r="AA43" s="751">
        <v>549.39</v>
      </c>
      <c r="AB43" s="749"/>
      <c r="AC43" s="750"/>
      <c r="AD43" s="750"/>
      <c r="AE43" s="750"/>
      <c r="AF43" s="751"/>
      <c r="AG43" s="752">
        <v>294712</v>
      </c>
      <c r="AH43" s="752">
        <v>394</v>
      </c>
      <c r="AI43" s="752">
        <v>1922.72</v>
      </c>
      <c r="AJ43" s="752">
        <v>1469.27</v>
      </c>
      <c r="AK43" s="752">
        <v>549.39</v>
      </c>
      <c r="AL43" s="749">
        <v>418</v>
      </c>
      <c r="AM43" s="750">
        <v>312664</v>
      </c>
      <c r="AN43" s="750">
        <v>2039.84</v>
      </c>
      <c r="AO43" s="750">
        <v>1558.76</v>
      </c>
      <c r="AP43" s="751">
        <v>549.39</v>
      </c>
      <c r="AQ43" s="749"/>
      <c r="AR43" s="750"/>
      <c r="AS43" s="750">
        <v>0</v>
      </c>
      <c r="AT43" s="750">
        <v>0</v>
      </c>
      <c r="AU43" s="751">
        <v>0</v>
      </c>
      <c r="AV43" s="753">
        <f t="shared" si="1"/>
        <v>1252152</v>
      </c>
      <c r="AW43" s="754">
        <f t="shared" si="2"/>
        <v>1674</v>
      </c>
      <c r="AX43" s="755">
        <f t="shared" si="3"/>
        <v>7824.3200000000006</v>
      </c>
      <c r="AY43" s="755">
        <f t="shared" si="4"/>
        <v>4609.17</v>
      </c>
      <c r="AZ43" s="755">
        <f t="shared" si="3"/>
        <v>2197.56</v>
      </c>
    </row>
    <row r="44" spans="1:52" x14ac:dyDescent="0.2">
      <c r="A44" s="747" t="s">
        <v>2</v>
      </c>
      <c r="B44" s="747" t="s">
        <v>141</v>
      </c>
      <c r="C44" s="748"/>
      <c r="D44" s="748"/>
      <c r="E44" s="747" t="s">
        <v>103</v>
      </c>
      <c r="F44" s="748"/>
      <c r="G44" s="5"/>
      <c r="H44" s="748">
        <f t="shared" si="0"/>
        <v>0</v>
      </c>
      <c r="I44" s="747"/>
      <c r="J44" s="747" t="s">
        <v>82</v>
      </c>
      <c r="K44" s="747"/>
      <c r="L44" s="747" t="s">
        <v>296</v>
      </c>
      <c r="M44" s="749"/>
      <c r="N44" s="750"/>
      <c r="O44" s="750"/>
      <c r="P44" s="750"/>
      <c r="Q44" s="751"/>
      <c r="R44" s="749">
        <v>0</v>
      </c>
      <c r="S44" s="750">
        <v>0</v>
      </c>
      <c r="T44" s="750">
        <v>199.49</v>
      </c>
      <c r="U44" s="750"/>
      <c r="V44" s="751"/>
      <c r="W44" s="749">
        <v>0</v>
      </c>
      <c r="X44" s="750">
        <v>0</v>
      </c>
      <c r="Y44" s="750">
        <v>199.49</v>
      </c>
      <c r="Z44" s="750"/>
      <c r="AA44" s="751"/>
      <c r="AB44" s="749">
        <v>0</v>
      </c>
      <c r="AC44" s="750">
        <v>0</v>
      </c>
      <c r="AD44" s="750">
        <v>199.49</v>
      </c>
      <c r="AE44" s="750"/>
      <c r="AF44" s="751"/>
      <c r="AG44" s="752">
        <v>0</v>
      </c>
      <c r="AH44" s="752">
        <v>0</v>
      </c>
      <c r="AI44" s="752">
        <v>217.44</v>
      </c>
      <c r="AJ44" s="752"/>
      <c r="AK44" s="752"/>
      <c r="AL44" s="749">
        <v>0</v>
      </c>
      <c r="AM44" s="750">
        <v>0</v>
      </c>
      <c r="AN44" s="750">
        <v>217.44</v>
      </c>
      <c r="AO44" s="750"/>
      <c r="AP44" s="751"/>
      <c r="AQ44" s="749"/>
      <c r="AR44" s="750"/>
      <c r="AS44" s="750">
        <v>0</v>
      </c>
      <c r="AT44" s="750">
        <v>0</v>
      </c>
      <c r="AU44" s="751">
        <v>0</v>
      </c>
      <c r="AV44" s="753">
        <f t="shared" si="1"/>
        <v>0</v>
      </c>
      <c r="AW44" s="754">
        <f t="shared" si="2"/>
        <v>0</v>
      </c>
      <c r="AX44" s="755">
        <f t="shared" si="3"/>
        <v>1033.3500000000001</v>
      </c>
      <c r="AY44" s="755">
        <f t="shared" si="4"/>
        <v>0</v>
      </c>
      <c r="AZ44" s="755">
        <f t="shared" si="3"/>
        <v>0</v>
      </c>
    </row>
    <row r="45" spans="1:52" s="18" customFormat="1" x14ac:dyDescent="0.2">
      <c r="A45" s="747" t="s">
        <v>37</v>
      </c>
      <c r="B45" s="747" t="s">
        <v>141</v>
      </c>
      <c r="C45" s="748"/>
      <c r="D45" s="748"/>
      <c r="E45" s="747" t="s">
        <v>103</v>
      </c>
      <c r="F45" s="748"/>
      <c r="H45" s="748">
        <f t="shared" si="0"/>
        <v>0</v>
      </c>
      <c r="I45" s="747"/>
      <c r="J45" s="747" t="s">
        <v>82</v>
      </c>
      <c r="K45" s="747" t="s">
        <v>442</v>
      </c>
      <c r="L45" s="747" t="s">
        <v>256</v>
      </c>
      <c r="M45" s="749"/>
      <c r="N45" s="750"/>
      <c r="O45" s="750"/>
      <c r="P45" s="750"/>
      <c r="Q45" s="751"/>
      <c r="R45" s="749">
        <v>3740</v>
      </c>
      <c r="S45" s="750">
        <v>5</v>
      </c>
      <c r="T45" s="750">
        <v>22.4</v>
      </c>
      <c r="U45" s="750">
        <v>18.649999999999999</v>
      </c>
      <c r="V45" s="751">
        <v>274.68</v>
      </c>
      <c r="W45" s="749">
        <v>13464</v>
      </c>
      <c r="X45" s="750">
        <v>18</v>
      </c>
      <c r="Y45" s="750">
        <v>80.64</v>
      </c>
      <c r="Z45" s="750">
        <v>67.12</v>
      </c>
      <c r="AA45" s="751">
        <v>274.68</v>
      </c>
      <c r="AB45" s="749"/>
      <c r="AC45" s="750"/>
      <c r="AD45" s="750"/>
      <c r="AE45" s="750"/>
      <c r="AF45" s="751"/>
      <c r="AG45" s="752">
        <v>13464</v>
      </c>
      <c r="AH45" s="752">
        <v>18</v>
      </c>
      <c r="AI45" s="752">
        <v>87.84</v>
      </c>
      <c r="AJ45" s="752">
        <v>67.12</v>
      </c>
      <c r="AK45" s="752">
        <v>274.68</v>
      </c>
      <c r="AL45" s="749">
        <v>17</v>
      </c>
      <c r="AM45" s="750">
        <v>12716</v>
      </c>
      <c r="AN45" s="750">
        <v>82.96</v>
      </c>
      <c r="AO45" s="750">
        <v>63.39</v>
      </c>
      <c r="AP45" s="751">
        <v>274.68</v>
      </c>
      <c r="AQ45" s="749"/>
      <c r="AR45" s="750"/>
      <c r="AS45" s="750">
        <v>0</v>
      </c>
      <c r="AT45" s="750">
        <v>0</v>
      </c>
      <c r="AU45" s="751">
        <v>0</v>
      </c>
      <c r="AV45" s="753">
        <f t="shared" si="1"/>
        <v>43384</v>
      </c>
      <c r="AW45" s="754">
        <f t="shared" si="2"/>
        <v>58</v>
      </c>
      <c r="AX45" s="755">
        <f t="shared" si="3"/>
        <v>273.83999999999997</v>
      </c>
      <c r="AY45" s="755">
        <f t="shared" si="4"/>
        <v>197.63</v>
      </c>
      <c r="AZ45" s="755">
        <f t="shared" si="3"/>
        <v>1098.72</v>
      </c>
    </row>
    <row r="46" spans="1:52" s="18" customFormat="1" x14ac:dyDescent="0.2">
      <c r="A46" s="747" t="s">
        <v>109</v>
      </c>
      <c r="B46" s="747" t="s">
        <v>141</v>
      </c>
      <c r="C46" s="748"/>
      <c r="D46" s="748"/>
      <c r="E46" s="747" t="s">
        <v>116</v>
      </c>
      <c r="F46" s="748"/>
      <c r="H46" s="748">
        <f t="shared" si="0"/>
        <v>0</v>
      </c>
      <c r="I46" s="747"/>
      <c r="J46" s="747" t="s">
        <v>82</v>
      </c>
      <c r="K46" s="747" t="s">
        <v>345</v>
      </c>
      <c r="L46" s="747" t="s">
        <v>257</v>
      </c>
      <c r="M46" s="749"/>
      <c r="N46" s="750"/>
      <c r="O46" s="750"/>
      <c r="P46" s="750"/>
      <c r="Q46" s="751"/>
      <c r="R46" s="749">
        <v>0</v>
      </c>
      <c r="S46" s="750">
        <v>0</v>
      </c>
      <c r="T46" s="750">
        <v>386.1</v>
      </c>
      <c r="U46" s="750"/>
      <c r="V46" s="751"/>
      <c r="W46" s="749">
        <v>0</v>
      </c>
      <c r="X46" s="750">
        <v>0</v>
      </c>
      <c r="Y46" s="750">
        <v>386.1</v>
      </c>
      <c r="Z46" s="750"/>
      <c r="AA46" s="751"/>
      <c r="AB46" s="749"/>
      <c r="AC46" s="750"/>
      <c r="AD46" s="750"/>
      <c r="AE46" s="750"/>
      <c r="AF46" s="751"/>
      <c r="AG46" s="752">
        <v>0</v>
      </c>
      <c r="AH46" s="752">
        <v>0</v>
      </c>
      <c r="AI46" s="752">
        <v>420.85</v>
      </c>
      <c r="AJ46" s="752"/>
      <c r="AK46" s="752"/>
      <c r="AL46" s="749">
        <v>0</v>
      </c>
      <c r="AM46" s="750">
        <v>0</v>
      </c>
      <c r="AN46" s="750">
        <v>420.85</v>
      </c>
      <c r="AO46" s="750"/>
      <c r="AP46" s="751"/>
      <c r="AQ46" s="749"/>
      <c r="AR46" s="750"/>
      <c r="AS46" s="750">
        <v>0</v>
      </c>
      <c r="AT46" s="750">
        <v>0</v>
      </c>
      <c r="AU46" s="751">
        <v>0</v>
      </c>
      <c r="AV46" s="753">
        <f t="shared" si="1"/>
        <v>0</v>
      </c>
      <c r="AW46" s="754">
        <f t="shared" si="2"/>
        <v>0</v>
      </c>
      <c r="AX46" s="755">
        <f t="shared" si="3"/>
        <v>1613.9</v>
      </c>
      <c r="AY46" s="755">
        <f t="shared" si="4"/>
        <v>0</v>
      </c>
      <c r="AZ46" s="755">
        <f t="shared" si="3"/>
        <v>0</v>
      </c>
    </row>
    <row r="47" spans="1:52" x14ac:dyDescent="0.2">
      <c r="A47" s="747" t="s">
        <v>134</v>
      </c>
      <c r="B47" s="747" t="s">
        <v>141</v>
      </c>
      <c r="C47" s="748"/>
      <c r="D47" s="748"/>
      <c r="E47" s="747" t="s">
        <v>116</v>
      </c>
      <c r="F47" s="748"/>
      <c r="G47" s="5"/>
      <c r="H47" s="748">
        <f t="shared" si="0"/>
        <v>0</v>
      </c>
      <c r="I47" s="747"/>
      <c r="J47" s="747" t="s">
        <v>121</v>
      </c>
      <c r="K47" s="747" t="s">
        <v>317</v>
      </c>
      <c r="L47" s="747" t="s">
        <v>243</v>
      </c>
      <c r="M47" s="749"/>
      <c r="N47" s="750"/>
      <c r="O47" s="750"/>
      <c r="P47" s="750"/>
      <c r="Q47" s="751"/>
      <c r="R47" s="749">
        <v>0</v>
      </c>
      <c r="S47" s="750">
        <v>0</v>
      </c>
      <c r="T47" s="750">
        <v>137.29</v>
      </c>
      <c r="U47" s="750">
        <v>0</v>
      </c>
      <c r="V47" s="751">
        <v>0</v>
      </c>
      <c r="W47" s="749">
        <v>0</v>
      </c>
      <c r="X47" s="750">
        <v>0</v>
      </c>
      <c r="Y47" s="750">
        <v>137.29</v>
      </c>
      <c r="Z47" s="750"/>
      <c r="AA47" s="751"/>
      <c r="AB47" s="749">
        <v>0</v>
      </c>
      <c r="AC47" s="750">
        <v>0</v>
      </c>
      <c r="AD47" s="750">
        <v>137.29</v>
      </c>
      <c r="AE47" s="750"/>
      <c r="AF47" s="751"/>
      <c r="AG47" s="752">
        <v>0</v>
      </c>
      <c r="AH47" s="752">
        <v>0</v>
      </c>
      <c r="AI47" s="752">
        <v>137.29</v>
      </c>
      <c r="AJ47" s="752"/>
      <c r="AK47" s="752"/>
      <c r="AL47" s="749">
        <v>0</v>
      </c>
      <c r="AM47" s="750">
        <v>0</v>
      </c>
      <c r="AN47" s="750">
        <v>149.63999999999999</v>
      </c>
      <c r="AO47" s="750"/>
      <c r="AP47" s="751"/>
      <c r="AQ47" s="749"/>
      <c r="AR47" s="750"/>
      <c r="AS47" s="750">
        <v>0</v>
      </c>
      <c r="AT47" s="750">
        <v>0</v>
      </c>
      <c r="AU47" s="751">
        <v>0</v>
      </c>
      <c r="AV47" s="753">
        <f t="shared" si="1"/>
        <v>0</v>
      </c>
      <c r="AW47" s="754">
        <f t="shared" si="2"/>
        <v>0</v>
      </c>
      <c r="AX47" s="755">
        <f t="shared" si="3"/>
        <v>698.8</v>
      </c>
      <c r="AY47" s="755">
        <f t="shared" si="4"/>
        <v>0</v>
      </c>
      <c r="AZ47" s="755">
        <f t="shared" si="3"/>
        <v>0</v>
      </c>
    </row>
    <row r="48" spans="1:52" x14ac:dyDescent="0.2">
      <c r="A48" s="747" t="s">
        <v>109</v>
      </c>
      <c r="B48" s="747" t="s">
        <v>141</v>
      </c>
      <c r="C48" s="748"/>
      <c r="D48" s="748"/>
      <c r="E48" s="747" t="s">
        <v>116</v>
      </c>
      <c r="F48" s="748"/>
      <c r="G48" s="5"/>
      <c r="H48" s="748">
        <f t="shared" si="0"/>
        <v>0</v>
      </c>
      <c r="I48" s="747"/>
      <c r="J48" s="747" t="s">
        <v>82</v>
      </c>
      <c r="K48" s="747"/>
      <c r="L48" s="747"/>
      <c r="M48" s="749"/>
      <c r="N48" s="750"/>
      <c r="O48" s="750"/>
      <c r="P48" s="750"/>
      <c r="Q48" s="751"/>
      <c r="R48" s="749"/>
      <c r="S48" s="750"/>
      <c r="T48" s="750"/>
      <c r="U48" s="750"/>
      <c r="V48" s="751"/>
      <c r="W48" s="749"/>
      <c r="X48" s="750"/>
      <c r="Y48" s="750"/>
      <c r="Z48" s="750"/>
      <c r="AA48" s="751"/>
      <c r="AB48" s="749"/>
      <c r="AC48" s="750"/>
      <c r="AD48" s="750"/>
      <c r="AE48" s="750"/>
      <c r="AF48" s="751"/>
      <c r="AG48" s="752"/>
      <c r="AH48" s="752"/>
      <c r="AI48" s="752"/>
      <c r="AJ48" s="752"/>
      <c r="AK48" s="752"/>
      <c r="AL48" s="749"/>
      <c r="AM48" s="750"/>
      <c r="AN48" s="750"/>
      <c r="AO48" s="750"/>
      <c r="AP48" s="751"/>
      <c r="AQ48" s="749"/>
      <c r="AR48" s="750"/>
      <c r="AS48" s="750">
        <v>0</v>
      </c>
      <c r="AT48" s="750">
        <v>0</v>
      </c>
      <c r="AU48" s="751">
        <v>0</v>
      </c>
      <c r="AV48" s="753">
        <f t="shared" si="1"/>
        <v>0</v>
      </c>
      <c r="AW48" s="754">
        <f t="shared" si="2"/>
        <v>0</v>
      </c>
      <c r="AX48" s="755">
        <f t="shared" si="3"/>
        <v>0</v>
      </c>
      <c r="AY48" s="755">
        <f t="shared" si="4"/>
        <v>0</v>
      </c>
      <c r="AZ48" s="755">
        <f t="shared" si="3"/>
        <v>0</v>
      </c>
    </row>
    <row r="49" spans="1:52" x14ac:dyDescent="0.2">
      <c r="A49" s="747" t="s">
        <v>133</v>
      </c>
      <c r="B49" s="747" t="s">
        <v>141</v>
      </c>
      <c r="C49" s="748"/>
      <c r="D49" s="748"/>
      <c r="E49" s="747" t="s">
        <v>116</v>
      </c>
      <c r="F49" s="748"/>
      <c r="G49" s="5"/>
      <c r="H49" s="748">
        <f t="shared" si="0"/>
        <v>0</v>
      </c>
      <c r="I49" s="747"/>
      <c r="J49" s="747" t="s">
        <v>84</v>
      </c>
      <c r="K49" s="747" t="s">
        <v>308</v>
      </c>
      <c r="L49" s="747" t="s">
        <v>208</v>
      </c>
      <c r="M49" s="749"/>
      <c r="N49" s="750"/>
      <c r="O49" s="750"/>
      <c r="P49" s="750"/>
      <c r="Q49" s="751"/>
      <c r="R49" s="749">
        <v>36652</v>
      </c>
      <c r="S49" s="750">
        <v>49</v>
      </c>
      <c r="T49" s="750">
        <v>219.52</v>
      </c>
      <c r="U49" s="750">
        <v>182.73</v>
      </c>
      <c r="V49" s="751">
        <v>0</v>
      </c>
      <c r="W49" s="749">
        <v>80036</v>
      </c>
      <c r="X49" s="750">
        <v>107</v>
      </c>
      <c r="Y49" s="750">
        <v>479.36</v>
      </c>
      <c r="Z49" s="750">
        <v>399.01</v>
      </c>
      <c r="AA49" s="751"/>
      <c r="AB49" s="749">
        <v>94996</v>
      </c>
      <c r="AC49" s="750">
        <v>1610</v>
      </c>
      <c r="AD49" s="750">
        <v>568.96</v>
      </c>
      <c r="AE49" s="750">
        <v>473.6</v>
      </c>
      <c r="AF49" s="751">
        <v>0</v>
      </c>
      <c r="AG49" s="752">
        <v>67320</v>
      </c>
      <c r="AH49" s="752">
        <v>90</v>
      </c>
      <c r="AI49" s="752">
        <v>403.2</v>
      </c>
      <c r="AJ49" s="752">
        <v>335.62</v>
      </c>
      <c r="AK49" s="752"/>
      <c r="AL49" s="749">
        <v>94996</v>
      </c>
      <c r="AM49" s="750">
        <v>127</v>
      </c>
      <c r="AN49" s="750">
        <v>619.76</v>
      </c>
      <c r="AO49" s="750">
        <v>473.6</v>
      </c>
      <c r="AP49" s="751">
        <v>0</v>
      </c>
      <c r="AQ49" s="749"/>
      <c r="AR49" s="750"/>
      <c r="AS49" s="750">
        <v>0</v>
      </c>
      <c r="AT49" s="750">
        <v>0</v>
      </c>
      <c r="AU49" s="751">
        <v>0</v>
      </c>
      <c r="AV49" s="753">
        <f t="shared" si="1"/>
        <v>279131</v>
      </c>
      <c r="AW49" s="754">
        <f t="shared" si="2"/>
        <v>96852</v>
      </c>
      <c r="AX49" s="755">
        <f t="shared" si="3"/>
        <v>2290.8000000000002</v>
      </c>
      <c r="AY49" s="755">
        <f t="shared" si="4"/>
        <v>1681.83</v>
      </c>
      <c r="AZ49" s="755">
        <f t="shared" si="3"/>
        <v>0</v>
      </c>
    </row>
    <row r="50" spans="1:52" x14ac:dyDescent="0.2">
      <c r="A50" s="747" t="s">
        <v>123</v>
      </c>
      <c r="B50" s="747" t="s">
        <v>141</v>
      </c>
      <c r="C50" s="748"/>
      <c r="D50" s="748"/>
      <c r="E50" s="747" t="s">
        <v>116</v>
      </c>
      <c r="F50" s="748"/>
      <c r="G50" s="5"/>
      <c r="H50" s="748">
        <f t="shared" si="0"/>
        <v>0</v>
      </c>
      <c r="I50" s="747"/>
      <c r="J50" s="747" t="s">
        <v>82</v>
      </c>
      <c r="K50" s="747"/>
      <c r="L50" s="747" t="s">
        <v>209</v>
      </c>
      <c r="M50" s="749"/>
      <c r="N50" s="750"/>
      <c r="O50" s="750"/>
      <c r="P50" s="750"/>
      <c r="Q50" s="751"/>
      <c r="R50" s="749">
        <v>748</v>
      </c>
      <c r="S50" s="750">
        <v>1</v>
      </c>
      <c r="T50" s="750">
        <v>4.4800000000000004</v>
      </c>
      <c r="U50" s="750">
        <v>0</v>
      </c>
      <c r="V50" s="751">
        <v>0</v>
      </c>
      <c r="W50" s="749">
        <v>748</v>
      </c>
      <c r="X50" s="750">
        <v>1</v>
      </c>
      <c r="Y50" s="750">
        <v>4.4800000000000004</v>
      </c>
      <c r="Z50" s="750"/>
      <c r="AA50" s="751"/>
      <c r="AB50" s="749"/>
      <c r="AC50" s="750"/>
      <c r="AD50" s="750"/>
      <c r="AE50" s="750"/>
      <c r="AF50" s="751"/>
      <c r="AG50" s="752"/>
      <c r="AH50" s="752"/>
      <c r="AI50" s="752"/>
      <c r="AJ50" s="752"/>
      <c r="AK50" s="752"/>
      <c r="AL50" s="749"/>
      <c r="AM50" s="750"/>
      <c r="AN50" s="750"/>
      <c r="AO50" s="750"/>
      <c r="AP50" s="751"/>
      <c r="AQ50" s="749"/>
      <c r="AR50" s="750"/>
      <c r="AS50" s="750">
        <v>0</v>
      </c>
      <c r="AT50" s="750">
        <v>0</v>
      </c>
      <c r="AU50" s="751">
        <v>0</v>
      </c>
      <c r="AV50" s="753">
        <f t="shared" si="1"/>
        <v>1496</v>
      </c>
      <c r="AW50" s="754">
        <f t="shared" si="2"/>
        <v>2</v>
      </c>
      <c r="AX50" s="755">
        <f t="shared" si="3"/>
        <v>8.9600000000000009</v>
      </c>
      <c r="AY50" s="755">
        <f t="shared" si="4"/>
        <v>0</v>
      </c>
      <c r="AZ50" s="755">
        <f t="shared" si="3"/>
        <v>0</v>
      </c>
    </row>
    <row r="51" spans="1:52" x14ac:dyDescent="0.2">
      <c r="A51" s="747" t="s">
        <v>128</v>
      </c>
      <c r="B51" s="747" t="s">
        <v>141</v>
      </c>
      <c r="C51" s="748"/>
      <c r="D51" s="748"/>
      <c r="E51" s="747" t="s">
        <v>116</v>
      </c>
      <c r="F51" s="748"/>
      <c r="G51" s="5"/>
      <c r="H51" s="748">
        <f t="shared" si="0"/>
        <v>0</v>
      </c>
      <c r="I51" s="747"/>
      <c r="J51" s="747" t="s">
        <v>82</v>
      </c>
      <c r="K51" s="747" t="s">
        <v>429</v>
      </c>
      <c r="L51" s="747" t="s">
        <v>210</v>
      </c>
      <c r="M51" s="749"/>
      <c r="N51" s="750"/>
      <c r="O51" s="750"/>
      <c r="P51" s="750"/>
      <c r="Q51" s="751"/>
      <c r="R51" s="749">
        <v>601392</v>
      </c>
      <c r="S51" s="750">
        <v>804</v>
      </c>
      <c r="T51" s="750">
        <v>3601.92</v>
      </c>
      <c r="U51" s="750">
        <v>0</v>
      </c>
      <c r="V51" s="751">
        <v>0</v>
      </c>
      <c r="W51" s="749">
        <v>360536</v>
      </c>
      <c r="X51" s="750">
        <v>482</v>
      </c>
      <c r="Y51" s="750">
        <v>2159.36</v>
      </c>
      <c r="Z51" s="750"/>
      <c r="AA51" s="751"/>
      <c r="AB51" s="749">
        <v>83776</v>
      </c>
      <c r="AC51" s="750">
        <v>1351</v>
      </c>
      <c r="AD51" s="750">
        <v>501.76</v>
      </c>
      <c r="AE51" s="750"/>
      <c r="AF51" s="751"/>
      <c r="AG51" s="752">
        <v>50864</v>
      </c>
      <c r="AH51" s="752">
        <v>68</v>
      </c>
      <c r="AI51" s="752">
        <v>304.64</v>
      </c>
      <c r="AJ51" s="752"/>
      <c r="AK51" s="752"/>
      <c r="AL51" s="749">
        <v>46376</v>
      </c>
      <c r="AM51" s="750">
        <v>62</v>
      </c>
      <c r="AN51" s="750">
        <v>302.56</v>
      </c>
      <c r="AO51" s="750"/>
      <c r="AP51" s="751"/>
      <c r="AQ51" s="749"/>
      <c r="AR51" s="750"/>
      <c r="AS51" s="750">
        <v>0</v>
      </c>
      <c r="AT51" s="750">
        <v>0</v>
      </c>
      <c r="AU51" s="751">
        <v>0</v>
      </c>
      <c r="AV51" s="753">
        <f t="shared" si="1"/>
        <v>1096630</v>
      </c>
      <c r="AW51" s="754">
        <f t="shared" si="2"/>
        <v>49081</v>
      </c>
      <c r="AX51" s="755">
        <f t="shared" si="3"/>
        <v>6870.2400000000016</v>
      </c>
      <c r="AY51" s="755">
        <f t="shared" si="4"/>
        <v>0</v>
      </c>
      <c r="AZ51" s="755">
        <f>Q51+V51+AA51+AF51+AK51+AP51+AU51</f>
        <v>0</v>
      </c>
    </row>
    <row r="52" spans="1:52" x14ac:dyDescent="0.2">
      <c r="A52" s="747" t="s">
        <v>130</v>
      </c>
      <c r="B52" s="747" t="s">
        <v>141</v>
      </c>
      <c r="C52" s="748"/>
      <c r="D52" s="748"/>
      <c r="E52" s="747" t="s">
        <v>116</v>
      </c>
      <c r="F52" s="748"/>
      <c r="G52" s="5"/>
      <c r="H52" s="748">
        <f t="shared" si="0"/>
        <v>0</v>
      </c>
      <c r="I52" s="747"/>
      <c r="J52" s="747" t="s">
        <v>82</v>
      </c>
      <c r="K52" s="747" t="s">
        <v>311</v>
      </c>
      <c r="L52" s="747" t="s">
        <v>211</v>
      </c>
      <c r="M52" s="749"/>
      <c r="N52" s="750"/>
      <c r="O52" s="750"/>
      <c r="P52" s="750"/>
      <c r="Q52" s="751"/>
      <c r="R52" s="749">
        <v>6732</v>
      </c>
      <c r="S52" s="750">
        <v>9</v>
      </c>
      <c r="T52" s="750">
        <v>40.32</v>
      </c>
      <c r="U52" s="750">
        <v>33.56</v>
      </c>
      <c r="V52" s="751">
        <v>0</v>
      </c>
      <c r="W52" s="749">
        <v>8976</v>
      </c>
      <c r="X52" s="750">
        <v>12</v>
      </c>
      <c r="Y52" s="750">
        <v>53.76</v>
      </c>
      <c r="Z52" s="750">
        <v>44.75</v>
      </c>
      <c r="AA52" s="751"/>
      <c r="AB52" s="749">
        <v>8976</v>
      </c>
      <c r="AC52" s="750">
        <v>145</v>
      </c>
      <c r="AD52" s="750">
        <v>53.76</v>
      </c>
      <c r="AE52" s="750">
        <v>44.75</v>
      </c>
      <c r="AF52" s="751"/>
      <c r="AG52" s="752">
        <v>4488</v>
      </c>
      <c r="AH52" s="752">
        <v>6</v>
      </c>
      <c r="AI52" s="752">
        <v>26.88</v>
      </c>
      <c r="AJ52" s="752">
        <v>22.37</v>
      </c>
      <c r="AK52" s="752"/>
      <c r="AL52" s="749">
        <v>11220</v>
      </c>
      <c r="AM52" s="750">
        <v>15</v>
      </c>
      <c r="AN52" s="750">
        <v>73.2</v>
      </c>
      <c r="AO52" s="750">
        <v>55.94</v>
      </c>
      <c r="AP52" s="751"/>
      <c r="AQ52" s="749"/>
      <c r="AR52" s="750"/>
      <c r="AS52" s="750">
        <v>0</v>
      </c>
      <c r="AT52" s="750">
        <v>0</v>
      </c>
      <c r="AU52" s="751">
        <v>0</v>
      </c>
      <c r="AV52" s="753">
        <f t="shared" si="1"/>
        <v>29187</v>
      </c>
      <c r="AW52" s="754">
        <f t="shared" si="2"/>
        <v>11392</v>
      </c>
      <c r="AX52" s="755">
        <f t="shared" si="3"/>
        <v>247.92000000000002</v>
      </c>
      <c r="AY52" s="755">
        <f t="shared" si="4"/>
        <v>167.81</v>
      </c>
      <c r="AZ52" s="755">
        <f t="shared" si="3"/>
        <v>0</v>
      </c>
    </row>
    <row r="53" spans="1:52" x14ac:dyDescent="0.2">
      <c r="A53" s="747" t="s">
        <v>129</v>
      </c>
      <c r="B53" s="747" t="s">
        <v>141</v>
      </c>
      <c r="C53" s="748"/>
      <c r="D53" s="748"/>
      <c r="E53" s="747" t="s">
        <v>116</v>
      </c>
      <c r="F53" s="748"/>
      <c r="G53" s="5"/>
      <c r="H53" s="748">
        <f t="shared" si="0"/>
        <v>0</v>
      </c>
      <c r="I53" s="747"/>
      <c r="J53" s="747" t="s">
        <v>82</v>
      </c>
      <c r="K53" s="747" t="s">
        <v>430</v>
      </c>
      <c r="L53" s="747" t="s">
        <v>212</v>
      </c>
      <c r="M53" s="749"/>
      <c r="N53" s="750"/>
      <c r="O53" s="750"/>
      <c r="P53" s="750"/>
      <c r="Q53" s="751"/>
      <c r="R53" s="749">
        <v>36652</v>
      </c>
      <c r="S53" s="750">
        <v>49</v>
      </c>
      <c r="T53" s="750">
        <v>219.52</v>
      </c>
      <c r="U53" s="750">
        <v>182.73</v>
      </c>
      <c r="V53" s="751">
        <v>0</v>
      </c>
      <c r="W53" s="749">
        <v>56848</v>
      </c>
      <c r="X53" s="750">
        <v>76</v>
      </c>
      <c r="Y53" s="750">
        <v>340.48</v>
      </c>
      <c r="Z53" s="750">
        <v>283.41000000000003</v>
      </c>
      <c r="AA53" s="751"/>
      <c r="AB53" s="749">
        <v>68068</v>
      </c>
      <c r="AC53" s="750">
        <v>1098</v>
      </c>
      <c r="AD53" s="750">
        <v>407.68</v>
      </c>
      <c r="AE53" s="750">
        <v>339.35</v>
      </c>
      <c r="AF53" s="751"/>
      <c r="AG53" s="752">
        <v>55352</v>
      </c>
      <c r="AH53" s="752">
        <v>74</v>
      </c>
      <c r="AI53" s="752">
        <v>331.52</v>
      </c>
      <c r="AJ53" s="752">
        <v>275.95</v>
      </c>
      <c r="AK53" s="752"/>
      <c r="AL53" s="749">
        <v>56848</v>
      </c>
      <c r="AM53" s="750">
        <v>76</v>
      </c>
      <c r="AN53" s="750">
        <v>370.88</v>
      </c>
      <c r="AO53" s="750">
        <v>283.41000000000003</v>
      </c>
      <c r="AP53" s="751"/>
      <c r="AQ53" s="749"/>
      <c r="AR53" s="750"/>
      <c r="AS53" s="750">
        <v>0</v>
      </c>
      <c r="AT53" s="750">
        <v>0</v>
      </c>
      <c r="AU53" s="751">
        <v>0</v>
      </c>
      <c r="AV53" s="753">
        <f t="shared" si="1"/>
        <v>216996</v>
      </c>
      <c r="AW53" s="754">
        <f t="shared" si="2"/>
        <v>58145</v>
      </c>
      <c r="AX53" s="755">
        <f t="shared" si="3"/>
        <v>1670.08</v>
      </c>
      <c r="AY53" s="755">
        <f t="shared" si="4"/>
        <v>1182.1200000000001</v>
      </c>
      <c r="AZ53" s="755">
        <f t="shared" si="3"/>
        <v>0</v>
      </c>
    </row>
    <row r="54" spans="1:52" x14ac:dyDescent="0.2">
      <c r="A54" s="747" t="s">
        <v>122</v>
      </c>
      <c r="B54" s="747" t="s">
        <v>141</v>
      </c>
      <c r="C54" s="748"/>
      <c r="D54" s="748"/>
      <c r="E54" s="747" t="s">
        <v>116</v>
      </c>
      <c r="F54" s="748"/>
      <c r="G54" s="5"/>
      <c r="H54" s="748">
        <f t="shared" si="0"/>
        <v>0</v>
      </c>
      <c r="I54" s="747"/>
      <c r="J54" s="747" t="s">
        <v>82</v>
      </c>
      <c r="K54" s="747" t="s">
        <v>431</v>
      </c>
      <c r="L54" s="747" t="s">
        <v>272</v>
      </c>
      <c r="M54" s="749"/>
      <c r="N54" s="750"/>
      <c r="O54" s="750"/>
      <c r="P54" s="750"/>
      <c r="Q54" s="751"/>
      <c r="R54" s="749">
        <v>0</v>
      </c>
      <c r="S54" s="750">
        <v>0</v>
      </c>
      <c r="T54" s="750">
        <v>199.49</v>
      </c>
      <c r="U54" s="750">
        <v>0</v>
      </c>
      <c r="V54" s="751">
        <v>0</v>
      </c>
      <c r="W54" s="749">
        <v>0</v>
      </c>
      <c r="X54" s="750">
        <v>0</v>
      </c>
      <c r="Y54" s="750">
        <v>199.49</v>
      </c>
      <c r="Z54" s="750"/>
      <c r="AA54" s="751"/>
      <c r="AB54" s="749">
        <v>0</v>
      </c>
      <c r="AC54" s="750">
        <v>0</v>
      </c>
      <c r="AD54" s="750">
        <v>199.49</v>
      </c>
      <c r="AE54" s="750"/>
      <c r="AF54" s="751"/>
      <c r="AG54" s="752">
        <v>0</v>
      </c>
      <c r="AH54" s="752">
        <v>0</v>
      </c>
      <c r="AI54" s="752">
        <v>199.49</v>
      </c>
      <c r="AJ54" s="752"/>
      <c r="AK54" s="752"/>
      <c r="AL54" s="749">
        <v>0</v>
      </c>
      <c r="AM54" s="750">
        <v>0</v>
      </c>
      <c r="AN54" s="750">
        <v>217.44</v>
      </c>
      <c r="AO54" s="750"/>
      <c r="AP54" s="751"/>
      <c r="AQ54" s="749"/>
      <c r="AR54" s="750"/>
      <c r="AS54" s="750">
        <v>0</v>
      </c>
      <c r="AT54" s="750">
        <v>0</v>
      </c>
      <c r="AU54" s="751">
        <v>0</v>
      </c>
      <c r="AV54" s="753">
        <f t="shared" si="1"/>
        <v>0</v>
      </c>
      <c r="AW54" s="754">
        <f t="shared" si="2"/>
        <v>0</v>
      </c>
      <c r="AX54" s="755">
        <f t="shared" si="3"/>
        <v>1015.4000000000001</v>
      </c>
      <c r="AY54" s="755">
        <f t="shared" si="4"/>
        <v>0</v>
      </c>
      <c r="AZ54" s="755">
        <f t="shared" si="3"/>
        <v>0</v>
      </c>
    </row>
    <row r="55" spans="1:52" x14ac:dyDescent="0.2">
      <c r="A55" s="747" t="s">
        <v>124</v>
      </c>
      <c r="B55" s="747" t="s">
        <v>141</v>
      </c>
      <c r="C55" s="748"/>
      <c r="D55" s="748"/>
      <c r="E55" s="747" t="s">
        <v>115</v>
      </c>
      <c r="F55" s="748"/>
      <c r="G55" s="5"/>
      <c r="H55" s="748">
        <f t="shared" si="0"/>
        <v>0</v>
      </c>
      <c r="I55" s="747"/>
      <c r="J55" s="747" t="s">
        <v>125</v>
      </c>
      <c r="K55" s="747" t="s">
        <v>432</v>
      </c>
      <c r="L55" s="747" t="s">
        <v>213</v>
      </c>
      <c r="M55" s="749"/>
      <c r="N55" s="750"/>
      <c r="O55" s="750"/>
      <c r="P55" s="750"/>
      <c r="Q55" s="751"/>
      <c r="R55" s="749">
        <v>0</v>
      </c>
      <c r="S55" s="750">
        <v>0</v>
      </c>
      <c r="T55" s="750">
        <v>386.1</v>
      </c>
      <c r="U55" s="750">
        <v>0</v>
      </c>
      <c r="V55" s="751">
        <v>0</v>
      </c>
      <c r="W55" s="749">
        <v>0</v>
      </c>
      <c r="X55" s="750">
        <v>0</v>
      </c>
      <c r="Y55" s="750">
        <v>386.1</v>
      </c>
      <c r="Z55" s="750"/>
      <c r="AA55" s="751"/>
      <c r="AB55" s="749">
        <v>0</v>
      </c>
      <c r="AC55" s="750">
        <v>0</v>
      </c>
      <c r="AD55" s="750">
        <v>386.1</v>
      </c>
      <c r="AE55" s="750"/>
      <c r="AF55" s="751"/>
      <c r="AG55" s="752">
        <v>0</v>
      </c>
      <c r="AH55" s="752">
        <v>0</v>
      </c>
      <c r="AI55" s="752">
        <v>386.1</v>
      </c>
      <c r="AJ55" s="752"/>
      <c r="AK55" s="752"/>
      <c r="AL55" s="749">
        <v>0</v>
      </c>
      <c r="AM55" s="750">
        <v>0</v>
      </c>
      <c r="AN55" s="750">
        <v>420.85</v>
      </c>
      <c r="AO55" s="750"/>
      <c r="AP55" s="751"/>
      <c r="AQ55" s="749"/>
      <c r="AR55" s="750"/>
      <c r="AS55" s="750">
        <v>0</v>
      </c>
      <c r="AT55" s="750">
        <v>0</v>
      </c>
      <c r="AU55" s="751">
        <v>0</v>
      </c>
      <c r="AV55" s="753">
        <f t="shared" si="1"/>
        <v>0</v>
      </c>
      <c r="AW55" s="754">
        <f t="shared" si="2"/>
        <v>0</v>
      </c>
      <c r="AX55" s="755">
        <f t="shared" si="3"/>
        <v>1965.25</v>
      </c>
      <c r="AY55" s="755">
        <f t="shared" si="4"/>
        <v>0</v>
      </c>
      <c r="AZ55" s="755">
        <f t="shared" si="3"/>
        <v>0</v>
      </c>
    </row>
    <row r="56" spans="1:52" x14ac:dyDescent="0.2">
      <c r="A56" s="747" t="s">
        <v>127</v>
      </c>
      <c r="B56" s="747" t="s">
        <v>141</v>
      </c>
      <c r="C56" s="748"/>
      <c r="D56" s="748"/>
      <c r="E56" s="747" t="s">
        <v>115</v>
      </c>
      <c r="F56" s="748"/>
      <c r="G56" s="5"/>
      <c r="H56" s="748">
        <f t="shared" si="0"/>
        <v>0</v>
      </c>
      <c r="I56" s="747"/>
      <c r="J56" s="747" t="s">
        <v>125</v>
      </c>
      <c r="K56" s="747"/>
      <c r="L56" s="747"/>
      <c r="M56" s="749"/>
      <c r="N56" s="750"/>
      <c r="O56" s="750"/>
      <c r="P56" s="750"/>
      <c r="Q56" s="751"/>
      <c r="R56" s="749"/>
      <c r="S56" s="750"/>
      <c r="T56" s="750"/>
      <c r="U56" s="750"/>
      <c r="V56" s="751"/>
      <c r="W56" s="749"/>
      <c r="X56" s="750"/>
      <c r="Y56" s="750"/>
      <c r="Z56" s="750"/>
      <c r="AA56" s="751"/>
      <c r="AB56" s="749"/>
      <c r="AC56" s="750"/>
      <c r="AD56" s="750"/>
      <c r="AE56" s="750"/>
      <c r="AF56" s="751"/>
      <c r="AG56" s="752"/>
      <c r="AH56" s="752"/>
      <c r="AI56" s="752"/>
      <c r="AJ56" s="752"/>
      <c r="AK56" s="752"/>
      <c r="AL56" s="749"/>
      <c r="AM56" s="750"/>
      <c r="AN56" s="750"/>
      <c r="AO56" s="750"/>
      <c r="AP56" s="751"/>
      <c r="AQ56" s="749"/>
      <c r="AR56" s="750"/>
      <c r="AS56" s="750">
        <v>0</v>
      </c>
      <c r="AT56" s="750">
        <v>0</v>
      </c>
      <c r="AU56" s="751">
        <v>0</v>
      </c>
      <c r="AV56" s="753">
        <f t="shared" si="1"/>
        <v>0</v>
      </c>
      <c r="AW56" s="754">
        <f t="shared" si="2"/>
        <v>0</v>
      </c>
      <c r="AX56" s="755">
        <f t="shared" si="3"/>
        <v>0</v>
      </c>
      <c r="AY56" s="755">
        <f t="shared" si="4"/>
        <v>0</v>
      </c>
      <c r="AZ56" s="755">
        <f t="shared" si="3"/>
        <v>0</v>
      </c>
    </row>
    <row r="57" spans="1:52" x14ac:dyDescent="0.2">
      <c r="A57" s="747" t="s">
        <v>119</v>
      </c>
      <c r="B57" s="747" t="s">
        <v>141</v>
      </c>
      <c r="C57" s="748"/>
      <c r="D57" s="748"/>
      <c r="E57" s="747" t="s">
        <v>115</v>
      </c>
      <c r="F57" s="748"/>
      <c r="G57" s="5"/>
      <c r="H57" s="748">
        <f t="shared" si="0"/>
        <v>0</v>
      </c>
      <c r="I57" s="747"/>
      <c r="J57" s="747" t="s">
        <v>125</v>
      </c>
      <c r="K57" s="747"/>
      <c r="L57" s="747"/>
      <c r="M57" s="749"/>
      <c r="N57" s="750"/>
      <c r="O57" s="750"/>
      <c r="P57" s="750"/>
      <c r="Q57" s="751"/>
      <c r="R57" s="749"/>
      <c r="S57" s="750"/>
      <c r="T57" s="750"/>
      <c r="U57" s="750"/>
      <c r="V57" s="751"/>
      <c r="W57" s="749"/>
      <c r="X57" s="750"/>
      <c r="Y57" s="750"/>
      <c r="Z57" s="750"/>
      <c r="AA57" s="751"/>
      <c r="AB57" s="749"/>
      <c r="AC57" s="750"/>
      <c r="AD57" s="750"/>
      <c r="AE57" s="750"/>
      <c r="AF57" s="751"/>
      <c r="AG57" s="752"/>
      <c r="AH57" s="752"/>
      <c r="AI57" s="752"/>
      <c r="AJ57" s="752"/>
      <c r="AK57" s="752"/>
      <c r="AL57" s="749"/>
      <c r="AM57" s="750"/>
      <c r="AN57" s="750"/>
      <c r="AO57" s="750"/>
      <c r="AP57" s="751"/>
      <c r="AQ57" s="749"/>
      <c r="AR57" s="750"/>
      <c r="AS57" s="750">
        <v>0</v>
      </c>
      <c r="AT57" s="750">
        <v>0</v>
      </c>
      <c r="AU57" s="751">
        <v>0</v>
      </c>
      <c r="AV57" s="753">
        <f t="shared" si="1"/>
        <v>0</v>
      </c>
      <c r="AW57" s="754">
        <f t="shared" si="2"/>
        <v>0</v>
      </c>
      <c r="AX57" s="755">
        <f t="shared" si="3"/>
        <v>0</v>
      </c>
      <c r="AY57" s="755">
        <f t="shared" ref="AY57:AY87" si="5">P57+AO2503+Z57+AE57+AJ57+AO57+AT57</f>
        <v>0</v>
      </c>
      <c r="AZ57" s="755">
        <f t="shared" si="3"/>
        <v>0</v>
      </c>
    </row>
    <row r="58" spans="1:52" x14ac:dyDescent="0.2">
      <c r="A58" s="747" t="s">
        <v>38</v>
      </c>
      <c r="B58" s="747" t="s">
        <v>141</v>
      </c>
      <c r="C58" s="748"/>
      <c r="D58" s="748"/>
      <c r="E58" s="747" t="s">
        <v>101</v>
      </c>
      <c r="F58" s="748"/>
      <c r="G58" s="5"/>
      <c r="H58" s="748">
        <f>C58+D58+F58</f>
        <v>0</v>
      </c>
      <c r="I58" s="747"/>
      <c r="J58" s="747" t="s">
        <v>83</v>
      </c>
      <c r="K58" s="747" t="s">
        <v>316</v>
      </c>
      <c r="L58" s="747" t="s">
        <v>237</v>
      </c>
      <c r="M58" s="749"/>
      <c r="N58" s="750"/>
      <c r="O58" s="750"/>
      <c r="P58" s="750"/>
      <c r="Q58" s="751"/>
      <c r="R58" s="749">
        <v>175780</v>
      </c>
      <c r="S58" s="750">
        <v>235</v>
      </c>
      <c r="T58" s="750">
        <v>1052.8</v>
      </c>
      <c r="U58" s="750">
        <v>876.34</v>
      </c>
      <c r="V58" s="751">
        <v>273.07</v>
      </c>
      <c r="W58" s="749">
        <v>148852</v>
      </c>
      <c r="X58" s="750">
        <v>199</v>
      </c>
      <c r="Y58" s="750">
        <v>891.52</v>
      </c>
      <c r="Z58" s="750">
        <v>742.09</v>
      </c>
      <c r="AA58" s="751">
        <v>274.68</v>
      </c>
      <c r="AB58" s="749">
        <v>65076</v>
      </c>
      <c r="AC58" s="750">
        <v>1103</v>
      </c>
      <c r="AD58" s="750">
        <v>389.76</v>
      </c>
      <c r="AE58" s="750">
        <v>324.43</v>
      </c>
      <c r="AF58" s="751">
        <v>274.68</v>
      </c>
      <c r="AG58" s="752">
        <v>60588</v>
      </c>
      <c r="AH58" s="752">
        <v>962</v>
      </c>
      <c r="AI58" s="752">
        <v>362.88</v>
      </c>
      <c r="AJ58" s="752">
        <v>302.06</v>
      </c>
      <c r="AK58" s="752">
        <v>274.68</v>
      </c>
      <c r="AL58" s="749">
        <v>109956</v>
      </c>
      <c r="AM58" s="750">
        <v>147</v>
      </c>
      <c r="AN58" s="750">
        <v>717.36</v>
      </c>
      <c r="AO58" s="750">
        <v>548.17999999999995</v>
      </c>
      <c r="AP58" s="751">
        <v>274.68</v>
      </c>
      <c r="AQ58" s="749"/>
      <c r="AR58" s="750"/>
      <c r="AS58" s="750">
        <v>0</v>
      </c>
      <c r="AT58" s="750">
        <v>0</v>
      </c>
      <c r="AU58" s="751">
        <v>0</v>
      </c>
      <c r="AV58" s="753">
        <f t="shared" si="1"/>
        <v>450443</v>
      </c>
      <c r="AW58" s="754">
        <f t="shared" si="2"/>
        <v>112455</v>
      </c>
      <c r="AX58" s="755">
        <f t="shared" si="3"/>
        <v>3414.32</v>
      </c>
      <c r="AY58" s="755">
        <f t="shared" si="5"/>
        <v>1916.7599999999998</v>
      </c>
      <c r="AZ58" s="755">
        <f t="shared" si="3"/>
        <v>1371.7900000000002</v>
      </c>
    </row>
    <row r="59" spans="1:52" x14ac:dyDescent="0.2">
      <c r="A59" s="747" t="s">
        <v>39</v>
      </c>
      <c r="B59" s="747" t="s">
        <v>141</v>
      </c>
      <c r="C59" s="748"/>
      <c r="D59" s="748"/>
      <c r="E59" s="747" t="s">
        <v>101</v>
      </c>
      <c r="F59" s="748"/>
      <c r="G59" s="5"/>
      <c r="H59" s="748">
        <f t="shared" si="0"/>
        <v>0</v>
      </c>
      <c r="I59" s="747"/>
      <c r="J59" s="747" t="s">
        <v>83</v>
      </c>
      <c r="K59" s="747" t="s">
        <v>317</v>
      </c>
      <c r="L59" s="747" t="s">
        <v>238</v>
      </c>
      <c r="M59" s="749"/>
      <c r="N59" s="750"/>
      <c r="O59" s="750"/>
      <c r="P59" s="750"/>
      <c r="Q59" s="751"/>
      <c r="R59" s="749">
        <v>6732</v>
      </c>
      <c r="S59" s="750">
        <v>9</v>
      </c>
      <c r="T59" s="750">
        <v>40.32</v>
      </c>
      <c r="U59" s="750">
        <v>33.56</v>
      </c>
      <c r="V59" s="751">
        <v>273.07</v>
      </c>
      <c r="W59" s="749">
        <v>8976</v>
      </c>
      <c r="X59" s="750">
        <v>12</v>
      </c>
      <c r="Y59" s="750">
        <v>53.76</v>
      </c>
      <c r="Z59" s="750">
        <v>44.75</v>
      </c>
      <c r="AA59" s="751">
        <v>274.68</v>
      </c>
      <c r="AB59" s="749">
        <v>31416</v>
      </c>
      <c r="AC59" s="750">
        <v>532</v>
      </c>
      <c r="AD59" s="750">
        <v>188.16</v>
      </c>
      <c r="AE59" s="750">
        <v>156.62</v>
      </c>
      <c r="AF59" s="751">
        <v>274.68</v>
      </c>
      <c r="AG59" s="752">
        <v>11968</v>
      </c>
      <c r="AH59" s="752">
        <v>190</v>
      </c>
      <c r="AI59" s="752">
        <v>71.680000000000007</v>
      </c>
      <c r="AJ59" s="752">
        <v>59.67</v>
      </c>
      <c r="AK59" s="752">
        <v>274.68</v>
      </c>
      <c r="AL59" s="749">
        <v>11968</v>
      </c>
      <c r="AM59" s="750">
        <v>16</v>
      </c>
      <c r="AN59" s="750">
        <v>78.08</v>
      </c>
      <c r="AO59" s="750">
        <v>59.67</v>
      </c>
      <c r="AP59" s="751">
        <v>274.68</v>
      </c>
      <c r="AQ59" s="749"/>
      <c r="AR59" s="750"/>
      <c r="AS59" s="750">
        <v>0</v>
      </c>
      <c r="AT59" s="750">
        <v>0</v>
      </c>
      <c r="AU59" s="751">
        <v>0</v>
      </c>
      <c r="AV59" s="753">
        <f t="shared" si="1"/>
        <v>59108</v>
      </c>
      <c r="AW59" s="754">
        <f t="shared" si="2"/>
        <v>12711</v>
      </c>
      <c r="AX59" s="755">
        <f t="shared" si="3"/>
        <v>432</v>
      </c>
      <c r="AY59" s="755">
        <f t="shared" si="5"/>
        <v>320.71000000000004</v>
      </c>
      <c r="AZ59" s="755">
        <f t="shared" si="3"/>
        <v>1371.7900000000002</v>
      </c>
    </row>
    <row r="60" spans="1:52" x14ac:dyDescent="0.2">
      <c r="A60" s="747" t="s">
        <v>40</v>
      </c>
      <c r="B60" s="747" t="s">
        <v>141</v>
      </c>
      <c r="C60" s="748"/>
      <c r="D60" s="748"/>
      <c r="E60" s="747" t="s">
        <v>101</v>
      </c>
      <c r="F60" s="748"/>
      <c r="G60" s="5"/>
      <c r="H60" s="748">
        <f t="shared" si="0"/>
        <v>0</v>
      </c>
      <c r="I60" s="747"/>
      <c r="J60" s="747" t="s">
        <v>83</v>
      </c>
      <c r="K60" s="747" t="s">
        <v>425</v>
      </c>
      <c r="L60" s="747" t="s">
        <v>239</v>
      </c>
      <c r="M60" s="749"/>
      <c r="N60" s="750"/>
      <c r="O60" s="750"/>
      <c r="P60" s="750"/>
      <c r="Q60" s="751"/>
      <c r="R60" s="749">
        <v>216920</v>
      </c>
      <c r="S60" s="750">
        <v>290</v>
      </c>
      <c r="T60" s="750">
        <v>1299.2</v>
      </c>
      <c r="U60" s="750">
        <v>1081.44</v>
      </c>
      <c r="V60" s="751">
        <v>273.07</v>
      </c>
      <c r="W60" s="749">
        <v>240856</v>
      </c>
      <c r="X60" s="750">
        <v>322</v>
      </c>
      <c r="Y60" s="750">
        <v>1442.56</v>
      </c>
      <c r="Z60" s="750">
        <v>1200.77</v>
      </c>
      <c r="AA60" s="751">
        <v>274.68</v>
      </c>
      <c r="AB60" s="749">
        <v>61336</v>
      </c>
      <c r="AC60" s="750">
        <v>1040</v>
      </c>
      <c r="AD60" s="750">
        <v>367.36</v>
      </c>
      <c r="AE60" s="750">
        <v>305.79000000000002</v>
      </c>
      <c r="AF60" s="751">
        <v>274.68</v>
      </c>
      <c r="AG60" s="752">
        <v>38148</v>
      </c>
      <c r="AH60" s="752">
        <v>606</v>
      </c>
      <c r="AI60" s="752">
        <v>228.48</v>
      </c>
      <c r="AJ60" s="752">
        <v>190.18</v>
      </c>
      <c r="AK60" s="752">
        <v>274.68</v>
      </c>
      <c r="AL60" s="749">
        <v>41888</v>
      </c>
      <c r="AM60" s="750">
        <v>56</v>
      </c>
      <c r="AN60" s="750">
        <v>273.27999999999997</v>
      </c>
      <c r="AO60" s="750">
        <v>208.83</v>
      </c>
      <c r="AP60" s="751">
        <v>274.68</v>
      </c>
      <c r="AQ60" s="749"/>
      <c r="AR60" s="750"/>
      <c r="AS60" s="750">
        <v>0</v>
      </c>
      <c r="AT60" s="750">
        <v>0</v>
      </c>
      <c r="AU60" s="751">
        <v>0</v>
      </c>
      <c r="AV60" s="753">
        <f t="shared" si="1"/>
        <v>557316</v>
      </c>
      <c r="AW60" s="754">
        <f t="shared" si="2"/>
        <v>44146</v>
      </c>
      <c r="AX60" s="755">
        <f t="shared" si="3"/>
        <v>3610.88</v>
      </c>
      <c r="AY60" s="755">
        <f t="shared" si="5"/>
        <v>1905.57</v>
      </c>
      <c r="AZ60" s="755">
        <f t="shared" si="3"/>
        <v>1371.7900000000002</v>
      </c>
    </row>
    <row r="61" spans="1:52" s="851" customFormat="1" x14ac:dyDescent="0.2">
      <c r="A61" s="511" t="s">
        <v>56</v>
      </c>
      <c r="B61" s="511" t="s">
        <v>141</v>
      </c>
      <c r="C61" s="512">
        <v>180.56</v>
      </c>
      <c r="D61" s="512">
        <v>137.97999999999999</v>
      </c>
      <c r="E61" s="511" t="s">
        <v>101</v>
      </c>
      <c r="F61" s="512">
        <v>274.68</v>
      </c>
      <c r="H61" s="512">
        <f t="shared" si="0"/>
        <v>593.22</v>
      </c>
      <c r="I61" s="511"/>
      <c r="J61" s="511" t="s">
        <v>86</v>
      </c>
      <c r="K61" s="511" t="s">
        <v>330</v>
      </c>
      <c r="L61" s="511" t="s">
        <v>282</v>
      </c>
      <c r="M61" s="852">
        <v>32912</v>
      </c>
      <c r="N61" s="853">
        <v>44</v>
      </c>
      <c r="O61" s="853">
        <v>197.12</v>
      </c>
      <c r="P61" s="853">
        <v>164.08</v>
      </c>
      <c r="Q61" s="854">
        <v>270.67</v>
      </c>
      <c r="R61" s="852"/>
      <c r="S61" s="853"/>
      <c r="T61" s="853"/>
      <c r="U61" s="853"/>
      <c r="V61" s="854"/>
      <c r="W61" s="852">
        <v>42636</v>
      </c>
      <c r="X61" s="853">
        <v>57</v>
      </c>
      <c r="Y61" s="853">
        <v>255.36</v>
      </c>
      <c r="Z61" s="853">
        <v>212.56</v>
      </c>
      <c r="AA61" s="854">
        <v>274.68</v>
      </c>
      <c r="AB61" s="852">
        <v>35904</v>
      </c>
      <c r="AC61" s="853">
        <v>589</v>
      </c>
      <c r="AD61" s="853">
        <v>215.04</v>
      </c>
      <c r="AE61" s="853">
        <v>179</v>
      </c>
      <c r="AF61" s="854">
        <v>274.68</v>
      </c>
      <c r="AG61" s="855">
        <v>11220</v>
      </c>
      <c r="AH61" s="855">
        <v>15</v>
      </c>
      <c r="AI61" s="855">
        <v>67.2</v>
      </c>
      <c r="AJ61" s="855">
        <v>55.94</v>
      </c>
      <c r="AK61" s="855">
        <v>274.68</v>
      </c>
      <c r="AL61" s="852">
        <v>29172</v>
      </c>
      <c r="AM61" s="853">
        <v>39</v>
      </c>
      <c r="AN61" s="853">
        <v>190.32</v>
      </c>
      <c r="AO61" s="853">
        <v>145.43</v>
      </c>
      <c r="AP61" s="854">
        <v>274.68</v>
      </c>
      <c r="AQ61" s="852">
        <v>27676</v>
      </c>
      <c r="AR61" s="853">
        <v>446</v>
      </c>
      <c r="AS61" s="853">
        <v>180.56</v>
      </c>
      <c r="AT61" s="853">
        <v>137.97999999999999</v>
      </c>
      <c r="AU61" s="854">
        <v>274.68</v>
      </c>
      <c r="AV61" s="856">
        <f t="shared" si="1"/>
        <v>150387</v>
      </c>
      <c r="AW61" s="857">
        <f t="shared" si="2"/>
        <v>30323</v>
      </c>
      <c r="AX61" s="858">
        <f t="shared" si="3"/>
        <v>1105.5999999999999</v>
      </c>
      <c r="AY61" s="858">
        <f t="shared" si="5"/>
        <v>894.99</v>
      </c>
      <c r="AZ61" s="858">
        <f t="shared" si="3"/>
        <v>1644.0700000000002</v>
      </c>
    </row>
    <row r="62" spans="1:52" x14ac:dyDescent="0.2">
      <c r="A62" s="747" t="s">
        <v>41</v>
      </c>
      <c r="B62" s="747" t="s">
        <v>141</v>
      </c>
      <c r="C62" s="748"/>
      <c r="D62" s="748"/>
      <c r="E62" s="747" t="s">
        <v>103</v>
      </c>
      <c r="F62" s="748"/>
      <c r="G62" s="5"/>
      <c r="H62" s="748">
        <f t="shared" si="0"/>
        <v>0</v>
      </c>
      <c r="I62" s="747"/>
      <c r="J62" s="747" t="s">
        <v>84</v>
      </c>
      <c r="K62" s="747" t="s">
        <v>404</v>
      </c>
      <c r="L62" s="747" t="s">
        <v>215</v>
      </c>
      <c r="M62" s="749"/>
      <c r="N62" s="750"/>
      <c r="O62" s="750"/>
      <c r="P62" s="750"/>
      <c r="Q62" s="751"/>
      <c r="R62" s="749">
        <v>0</v>
      </c>
      <c r="S62" s="750">
        <v>0</v>
      </c>
      <c r="T62" s="750">
        <v>199.49</v>
      </c>
      <c r="U62" s="750">
        <v>0</v>
      </c>
      <c r="V62" s="751">
        <v>0</v>
      </c>
      <c r="W62" s="749">
        <v>0</v>
      </c>
      <c r="X62" s="750">
        <v>0</v>
      </c>
      <c r="Y62" s="750">
        <v>199.49</v>
      </c>
      <c r="Z62" s="750"/>
      <c r="AA62" s="751"/>
      <c r="AB62" s="749">
        <v>0</v>
      </c>
      <c r="AC62" s="750">
        <v>0</v>
      </c>
      <c r="AD62" s="750">
        <v>199.49</v>
      </c>
      <c r="AE62" s="750"/>
      <c r="AF62" s="751"/>
      <c r="AG62" s="752">
        <v>0</v>
      </c>
      <c r="AH62" s="752">
        <v>0</v>
      </c>
      <c r="AI62" s="752">
        <v>199.49</v>
      </c>
      <c r="AJ62" s="752"/>
      <c r="AK62" s="752"/>
      <c r="AL62" s="749">
        <v>1496</v>
      </c>
      <c r="AM62" s="750">
        <v>2</v>
      </c>
      <c r="AN62" s="750">
        <v>434.88</v>
      </c>
      <c r="AO62" s="750"/>
      <c r="AP62" s="751"/>
      <c r="AQ62" s="749"/>
      <c r="AR62" s="750"/>
      <c r="AS62" s="750">
        <v>0</v>
      </c>
      <c r="AT62" s="750">
        <v>0</v>
      </c>
      <c r="AU62" s="751">
        <v>0</v>
      </c>
      <c r="AV62" s="753">
        <f t="shared" si="1"/>
        <v>2</v>
      </c>
      <c r="AW62" s="754">
        <f t="shared" si="2"/>
        <v>1496</v>
      </c>
      <c r="AX62" s="755">
        <f t="shared" si="3"/>
        <v>1232.8400000000001</v>
      </c>
      <c r="AY62" s="755">
        <f t="shared" si="5"/>
        <v>0</v>
      </c>
      <c r="AZ62" s="755">
        <f t="shared" si="3"/>
        <v>0</v>
      </c>
    </row>
    <row r="63" spans="1:52" x14ac:dyDescent="0.2">
      <c r="A63" s="747" t="s">
        <v>42</v>
      </c>
      <c r="B63" s="747" t="s">
        <v>141</v>
      </c>
      <c r="C63" s="748"/>
      <c r="D63" s="748"/>
      <c r="E63" s="747" t="s">
        <v>103</v>
      </c>
      <c r="F63" s="748"/>
      <c r="G63" s="5"/>
      <c r="H63" s="748">
        <f t="shared" si="0"/>
        <v>0</v>
      </c>
      <c r="I63" s="747"/>
      <c r="J63" s="747" t="s">
        <v>85</v>
      </c>
      <c r="K63" s="747" t="s">
        <v>405</v>
      </c>
      <c r="L63" s="747" t="s">
        <v>216</v>
      </c>
      <c r="M63" s="749"/>
      <c r="N63" s="750"/>
      <c r="O63" s="750"/>
      <c r="P63" s="750"/>
      <c r="Q63" s="751"/>
      <c r="R63" s="749"/>
      <c r="S63" s="750"/>
      <c r="T63" s="750">
        <v>199.49</v>
      </c>
      <c r="U63" s="750">
        <v>0</v>
      </c>
      <c r="V63" s="751">
        <v>0</v>
      </c>
      <c r="W63" s="749">
        <v>0</v>
      </c>
      <c r="X63" s="750">
        <v>0</v>
      </c>
      <c r="Y63" s="750">
        <v>199.49</v>
      </c>
      <c r="Z63" s="750"/>
      <c r="AA63" s="751"/>
      <c r="AB63" s="749">
        <v>0</v>
      </c>
      <c r="AC63" s="750"/>
      <c r="AD63" s="750">
        <v>199.49</v>
      </c>
      <c r="AE63" s="750"/>
      <c r="AF63" s="751"/>
      <c r="AG63" s="752">
        <v>0</v>
      </c>
      <c r="AH63" s="752">
        <v>0</v>
      </c>
      <c r="AI63" s="752">
        <v>199.49</v>
      </c>
      <c r="AJ63" s="752"/>
      <c r="AK63" s="752"/>
      <c r="AL63" s="749">
        <v>1496</v>
      </c>
      <c r="AM63" s="750">
        <v>2</v>
      </c>
      <c r="AN63" s="750">
        <v>434.88</v>
      </c>
      <c r="AO63" s="750"/>
      <c r="AP63" s="751"/>
      <c r="AQ63" s="749"/>
      <c r="AR63" s="750"/>
      <c r="AS63" s="750">
        <v>0</v>
      </c>
      <c r="AT63" s="750">
        <v>0</v>
      </c>
      <c r="AU63" s="751">
        <v>0</v>
      </c>
      <c r="AV63" s="753">
        <f t="shared" si="1"/>
        <v>2</v>
      </c>
      <c r="AW63" s="754">
        <f t="shared" si="2"/>
        <v>1496</v>
      </c>
      <c r="AX63" s="755">
        <f t="shared" si="3"/>
        <v>1232.8400000000001</v>
      </c>
      <c r="AY63" s="755">
        <f t="shared" si="5"/>
        <v>0</v>
      </c>
      <c r="AZ63" s="755">
        <f t="shared" si="3"/>
        <v>0</v>
      </c>
    </row>
    <row r="64" spans="1:52" x14ac:dyDescent="0.2">
      <c r="A64" s="747" t="s">
        <v>90</v>
      </c>
      <c r="B64" s="747" t="s">
        <v>141</v>
      </c>
      <c r="C64" s="748"/>
      <c r="D64" s="748"/>
      <c r="E64" s="747" t="s">
        <v>103</v>
      </c>
      <c r="F64" s="748"/>
      <c r="G64" s="5"/>
      <c r="H64" s="748">
        <f t="shared" si="0"/>
        <v>0</v>
      </c>
      <c r="I64" s="747"/>
      <c r="J64" s="747" t="s">
        <v>84</v>
      </c>
      <c r="K64" s="747" t="s">
        <v>406</v>
      </c>
      <c r="L64" s="747" t="s">
        <v>283</v>
      </c>
      <c r="M64" s="749"/>
      <c r="N64" s="750"/>
      <c r="O64" s="750"/>
      <c r="P64" s="750"/>
      <c r="Q64" s="751"/>
      <c r="R64" s="749">
        <v>748</v>
      </c>
      <c r="S64" s="750">
        <v>1</v>
      </c>
      <c r="T64" s="750">
        <v>386.1</v>
      </c>
      <c r="U64" s="750">
        <v>0</v>
      </c>
      <c r="V64" s="751">
        <v>0</v>
      </c>
      <c r="W64" s="749">
        <v>0</v>
      </c>
      <c r="X64" s="750">
        <v>0</v>
      </c>
      <c r="Y64" s="750">
        <v>386.1</v>
      </c>
      <c r="Z64" s="750"/>
      <c r="AA64" s="751"/>
      <c r="AB64" s="749">
        <v>0</v>
      </c>
      <c r="AC64" s="750"/>
      <c r="AD64" s="750">
        <v>386.1</v>
      </c>
      <c r="AE64" s="750"/>
      <c r="AF64" s="751"/>
      <c r="AG64" s="752">
        <v>0</v>
      </c>
      <c r="AH64" s="752">
        <v>0</v>
      </c>
      <c r="AI64" s="752">
        <v>386.1</v>
      </c>
      <c r="AJ64" s="752"/>
      <c r="AK64" s="752"/>
      <c r="AL64" s="749">
        <v>0</v>
      </c>
      <c r="AM64" s="750">
        <v>0</v>
      </c>
      <c r="AN64" s="750">
        <v>420.85</v>
      </c>
      <c r="AO64" s="750"/>
      <c r="AP64" s="751"/>
      <c r="AQ64" s="749"/>
      <c r="AR64" s="750"/>
      <c r="AS64" s="750">
        <v>0</v>
      </c>
      <c r="AT64" s="750">
        <v>0</v>
      </c>
      <c r="AU64" s="751">
        <v>0</v>
      </c>
      <c r="AV64" s="753">
        <f t="shared" si="1"/>
        <v>748</v>
      </c>
      <c r="AW64" s="754">
        <f t="shared" si="2"/>
        <v>1</v>
      </c>
      <c r="AX64" s="755">
        <f t="shared" si="3"/>
        <v>1965.25</v>
      </c>
      <c r="AY64" s="755">
        <f t="shared" si="5"/>
        <v>0</v>
      </c>
      <c r="AZ64" s="755">
        <f t="shared" si="3"/>
        <v>0</v>
      </c>
    </row>
    <row r="65" spans="1:52" x14ac:dyDescent="0.2">
      <c r="A65" s="747" t="s">
        <v>43</v>
      </c>
      <c r="B65" s="747" t="s">
        <v>141</v>
      </c>
      <c r="C65" s="748"/>
      <c r="D65" s="748"/>
      <c r="E65" s="747" t="s">
        <v>103</v>
      </c>
      <c r="F65" s="748"/>
      <c r="G65" s="5"/>
      <c r="H65" s="748">
        <f t="shared" si="0"/>
        <v>0</v>
      </c>
      <c r="I65" s="747"/>
      <c r="J65" s="747" t="s">
        <v>84</v>
      </c>
      <c r="K65" s="747" t="s">
        <v>407</v>
      </c>
      <c r="L65" s="747" t="s">
        <v>284</v>
      </c>
      <c r="M65" s="749"/>
      <c r="N65" s="750"/>
      <c r="O65" s="750"/>
      <c r="P65" s="750"/>
      <c r="Q65" s="751"/>
      <c r="R65" s="749">
        <v>748</v>
      </c>
      <c r="S65" s="750">
        <v>1</v>
      </c>
      <c r="T65" s="750">
        <v>199.49</v>
      </c>
      <c r="U65" s="750">
        <v>0</v>
      </c>
      <c r="V65" s="751">
        <v>0</v>
      </c>
      <c r="W65" s="749">
        <v>0</v>
      </c>
      <c r="X65" s="750">
        <v>0</v>
      </c>
      <c r="Y65" s="750">
        <v>199.49</v>
      </c>
      <c r="Z65" s="750"/>
      <c r="AA65" s="751"/>
      <c r="AB65" s="749">
        <v>0</v>
      </c>
      <c r="AC65" s="750"/>
      <c r="AD65" s="750">
        <v>199.49</v>
      </c>
      <c r="AE65" s="750"/>
      <c r="AF65" s="751"/>
      <c r="AG65" s="752">
        <v>0</v>
      </c>
      <c r="AH65" s="752">
        <v>0</v>
      </c>
      <c r="AI65" s="752">
        <v>199.49</v>
      </c>
      <c r="AJ65" s="752"/>
      <c r="AK65" s="752"/>
      <c r="AL65" s="749">
        <v>0</v>
      </c>
      <c r="AM65" s="750">
        <v>0</v>
      </c>
      <c r="AN65" s="750">
        <v>217.44</v>
      </c>
      <c r="AO65" s="750"/>
      <c r="AP65" s="751"/>
      <c r="AQ65" s="749"/>
      <c r="AR65" s="750"/>
      <c r="AS65" s="750">
        <v>0</v>
      </c>
      <c r="AT65" s="750">
        <v>0</v>
      </c>
      <c r="AU65" s="751">
        <v>0</v>
      </c>
      <c r="AV65" s="753">
        <f t="shared" si="1"/>
        <v>748</v>
      </c>
      <c r="AW65" s="754">
        <f t="shared" si="2"/>
        <v>1</v>
      </c>
      <c r="AX65" s="755">
        <f t="shared" si="3"/>
        <v>1015.4000000000001</v>
      </c>
      <c r="AY65" s="755">
        <f t="shared" si="5"/>
        <v>0</v>
      </c>
      <c r="AZ65" s="755">
        <f t="shared" si="3"/>
        <v>0</v>
      </c>
    </row>
    <row r="66" spans="1:52" x14ac:dyDescent="0.2">
      <c r="A66" s="747" t="s">
        <v>44</v>
      </c>
      <c r="B66" s="747" t="s">
        <v>141</v>
      </c>
      <c r="C66" s="748"/>
      <c r="D66" s="748"/>
      <c r="E66" s="747" t="s">
        <v>103</v>
      </c>
      <c r="F66" s="748"/>
      <c r="G66" s="5"/>
      <c r="H66" s="748">
        <f t="shared" si="0"/>
        <v>0</v>
      </c>
      <c r="I66" s="747"/>
      <c r="J66" s="747" t="s">
        <v>84</v>
      </c>
      <c r="K66" s="747" t="s">
        <v>408</v>
      </c>
      <c r="L66" s="747" t="s">
        <v>217</v>
      </c>
      <c r="M66" s="749"/>
      <c r="N66" s="750"/>
      <c r="O66" s="750"/>
      <c r="P66" s="750"/>
      <c r="Q66" s="751"/>
      <c r="R66" s="749">
        <v>0</v>
      </c>
      <c r="S66" s="750">
        <v>0</v>
      </c>
      <c r="T66" s="750">
        <v>199.49</v>
      </c>
      <c r="U66" s="750">
        <v>0</v>
      </c>
      <c r="V66" s="751">
        <v>0</v>
      </c>
      <c r="W66" s="749">
        <v>0</v>
      </c>
      <c r="X66" s="750">
        <v>0</v>
      </c>
      <c r="Y66" s="750">
        <v>199.49</v>
      </c>
      <c r="Z66" s="750"/>
      <c r="AA66" s="751"/>
      <c r="AB66" s="749">
        <v>0</v>
      </c>
      <c r="AC66" s="750"/>
      <c r="AD66" s="750">
        <v>199.49</v>
      </c>
      <c r="AE66" s="750"/>
      <c r="AF66" s="751"/>
      <c r="AG66" s="752">
        <v>0</v>
      </c>
      <c r="AH66" s="752">
        <v>0</v>
      </c>
      <c r="AI66" s="752">
        <v>199.49</v>
      </c>
      <c r="AJ66" s="752"/>
      <c r="AK66" s="752"/>
      <c r="AL66" s="749">
        <v>0</v>
      </c>
      <c r="AM66" s="750">
        <v>0</v>
      </c>
      <c r="AN66" s="750">
        <v>217.44</v>
      </c>
      <c r="AO66" s="750"/>
      <c r="AP66" s="751"/>
      <c r="AQ66" s="749"/>
      <c r="AR66" s="750"/>
      <c r="AS66" s="750">
        <v>0</v>
      </c>
      <c r="AT66" s="750">
        <v>0</v>
      </c>
      <c r="AU66" s="751">
        <v>0</v>
      </c>
      <c r="AV66" s="753">
        <f t="shared" si="1"/>
        <v>0</v>
      </c>
      <c r="AW66" s="754">
        <f t="shared" si="2"/>
        <v>0</v>
      </c>
      <c r="AX66" s="755">
        <f t="shared" si="3"/>
        <v>1015.4000000000001</v>
      </c>
      <c r="AY66" s="755">
        <f t="shared" si="5"/>
        <v>0</v>
      </c>
      <c r="AZ66" s="755">
        <f t="shared" si="3"/>
        <v>0</v>
      </c>
    </row>
    <row r="67" spans="1:52" x14ac:dyDescent="0.2">
      <c r="A67" s="747" t="s">
        <v>1</v>
      </c>
      <c r="B67" s="747" t="s">
        <v>141</v>
      </c>
      <c r="C67" s="748"/>
      <c r="D67" s="748"/>
      <c r="E67" s="747" t="s">
        <v>103</v>
      </c>
      <c r="F67" s="748"/>
      <c r="G67" s="5"/>
      <c r="H67" s="748">
        <f t="shared" si="0"/>
        <v>0</v>
      </c>
      <c r="I67" s="747"/>
      <c r="J67" s="747" t="s">
        <v>72</v>
      </c>
      <c r="K67" s="747" t="s">
        <v>409</v>
      </c>
      <c r="L67" s="747" t="s">
        <v>218</v>
      </c>
      <c r="M67" s="749"/>
      <c r="N67" s="750"/>
      <c r="O67" s="750"/>
      <c r="P67" s="750"/>
      <c r="Q67" s="751"/>
      <c r="R67" s="749">
        <v>0</v>
      </c>
      <c r="S67" s="750">
        <v>0</v>
      </c>
      <c r="T67" s="750">
        <v>-199.49</v>
      </c>
      <c r="U67" s="750">
        <v>0</v>
      </c>
      <c r="V67" s="751">
        <v>0</v>
      </c>
      <c r="W67" s="749">
        <v>0</v>
      </c>
      <c r="X67" s="750">
        <v>0</v>
      </c>
      <c r="Y67" s="750">
        <v>199.49</v>
      </c>
      <c r="Z67" s="750"/>
      <c r="AA67" s="751"/>
      <c r="AB67" s="749">
        <v>0</v>
      </c>
      <c r="AC67" s="750">
        <v>0</v>
      </c>
      <c r="AD67" s="750">
        <v>199.49</v>
      </c>
      <c r="AE67" s="750"/>
      <c r="AF67" s="751"/>
      <c r="AG67" s="752">
        <v>0</v>
      </c>
      <c r="AH67" s="752">
        <v>0</v>
      </c>
      <c r="AI67" s="752">
        <v>199.49</v>
      </c>
      <c r="AJ67" s="752"/>
      <c r="AK67" s="752"/>
      <c r="AL67" s="749"/>
      <c r="AM67" s="750"/>
      <c r="AN67" s="750"/>
      <c r="AO67" s="750"/>
      <c r="AP67" s="751"/>
      <c r="AQ67" s="749"/>
      <c r="AR67" s="750"/>
      <c r="AS67" s="750">
        <v>0</v>
      </c>
      <c r="AT67" s="750">
        <v>0</v>
      </c>
      <c r="AU67" s="751">
        <v>0</v>
      </c>
      <c r="AV67" s="753">
        <f t="shared" si="1"/>
        <v>0</v>
      </c>
      <c r="AW67" s="754">
        <f t="shared" si="2"/>
        <v>0</v>
      </c>
      <c r="AX67" s="755">
        <f t="shared" si="3"/>
        <v>398.98</v>
      </c>
      <c r="AY67" s="755">
        <f t="shared" si="5"/>
        <v>0</v>
      </c>
      <c r="AZ67" s="755">
        <f t="shared" si="3"/>
        <v>0</v>
      </c>
    </row>
    <row r="68" spans="1:52" x14ac:dyDescent="0.2">
      <c r="A68" s="747" t="s">
        <v>45</v>
      </c>
      <c r="B68" s="747" t="s">
        <v>141</v>
      </c>
      <c r="C68" s="748"/>
      <c r="D68" s="748"/>
      <c r="E68" s="747" t="s">
        <v>101</v>
      </c>
      <c r="F68" s="748"/>
      <c r="G68" s="5"/>
      <c r="H68" s="748">
        <f>C68+D68+F68</f>
        <v>0</v>
      </c>
      <c r="I68" s="747"/>
      <c r="J68" s="747" t="s">
        <v>84</v>
      </c>
      <c r="K68" s="747" t="s">
        <v>410</v>
      </c>
      <c r="L68" s="747" t="s">
        <v>219</v>
      </c>
      <c r="M68" s="749"/>
      <c r="N68" s="750"/>
      <c r="O68" s="750"/>
      <c r="P68" s="750"/>
      <c r="Q68" s="751"/>
      <c r="R68" s="749">
        <v>28424</v>
      </c>
      <c r="S68" s="750">
        <v>38</v>
      </c>
      <c r="T68" s="750">
        <v>170.24</v>
      </c>
      <c r="U68" s="750">
        <v>141.71</v>
      </c>
      <c r="V68" s="751">
        <v>407</v>
      </c>
      <c r="W68" s="749">
        <v>30668</v>
      </c>
      <c r="X68" s="750">
        <v>41</v>
      </c>
      <c r="Y68" s="750">
        <v>183.68</v>
      </c>
      <c r="Z68" s="750">
        <v>152.88999999999999</v>
      </c>
      <c r="AA68" s="751">
        <v>411.09</v>
      </c>
      <c r="AB68" s="749">
        <v>29920</v>
      </c>
      <c r="AC68" s="750">
        <v>507</v>
      </c>
      <c r="AD68" s="750">
        <v>179.2</v>
      </c>
      <c r="AE68" s="750">
        <v>149.16</v>
      </c>
      <c r="AF68" s="751">
        <v>411.09</v>
      </c>
      <c r="AG68" s="752">
        <v>23188</v>
      </c>
      <c r="AH68" s="752">
        <v>31</v>
      </c>
      <c r="AI68" s="752">
        <v>138.88</v>
      </c>
      <c r="AJ68" s="752">
        <v>115.6</v>
      </c>
      <c r="AK68" s="752">
        <v>411.09</v>
      </c>
      <c r="AL68" s="749">
        <v>29920</v>
      </c>
      <c r="AM68" s="750">
        <v>40</v>
      </c>
      <c r="AN68" s="750">
        <v>195.2</v>
      </c>
      <c r="AO68" s="750">
        <v>149.16</v>
      </c>
      <c r="AP68" s="751">
        <v>411.09</v>
      </c>
      <c r="AQ68" s="749"/>
      <c r="AR68" s="750"/>
      <c r="AS68" s="750">
        <v>0</v>
      </c>
      <c r="AT68" s="750">
        <v>0</v>
      </c>
      <c r="AU68" s="751">
        <v>0</v>
      </c>
      <c r="AV68" s="753">
        <f t="shared" si="1"/>
        <v>112240</v>
      </c>
      <c r="AW68" s="754">
        <f t="shared" si="2"/>
        <v>30537</v>
      </c>
      <c r="AX68" s="755">
        <f t="shared" si="3"/>
        <v>867.2</v>
      </c>
      <c r="AY68" s="755">
        <f t="shared" si="5"/>
        <v>566.80999999999995</v>
      </c>
      <c r="AZ68" s="755">
        <f t="shared" si="3"/>
        <v>2051.3599999999997</v>
      </c>
    </row>
    <row r="69" spans="1:52" x14ac:dyDescent="0.2">
      <c r="A69" s="747" t="s">
        <v>46</v>
      </c>
      <c r="B69" s="747" t="s">
        <v>141</v>
      </c>
      <c r="C69" s="748"/>
      <c r="D69" s="748"/>
      <c r="E69" s="747" t="s">
        <v>103</v>
      </c>
      <c r="F69" s="748"/>
      <c r="G69" s="5"/>
      <c r="H69" s="748">
        <f t="shared" si="0"/>
        <v>0</v>
      </c>
      <c r="I69" s="747"/>
      <c r="J69" s="747" t="s">
        <v>84</v>
      </c>
      <c r="K69" s="747"/>
      <c r="L69" s="747" t="s">
        <v>203</v>
      </c>
      <c r="M69" s="749"/>
      <c r="N69" s="750"/>
      <c r="O69" s="750"/>
      <c r="P69" s="750"/>
      <c r="Q69" s="751"/>
      <c r="R69" s="749">
        <v>8228</v>
      </c>
      <c r="S69" s="750">
        <v>11</v>
      </c>
      <c r="T69" s="750">
        <v>49.28</v>
      </c>
      <c r="U69" s="750">
        <v>0</v>
      </c>
      <c r="V69" s="751">
        <v>0</v>
      </c>
      <c r="W69" s="749">
        <v>5984</v>
      </c>
      <c r="X69" s="750">
        <v>8</v>
      </c>
      <c r="Y69" s="750">
        <v>35.840000000000003</v>
      </c>
      <c r="Z69" s="750"/>
      <c r="AA69" s="751"/>
      <c r="AB69" s="749">
        <v>4488</v>
      </c>
      <c r="AC69" s="750">
        <v>76</v>
      </c>
      <c r="AD69" s="750">
        <v>26.88</v>
      </c>
      <c r="AE69" s="750"/>
      <c r="AF69" s="751"/>
      <c r="AG69" s="752">
        <v>7480</v>
      </c>
      <c r="AH69" s="752">
        <v>10</v>
      </c>
      <c r="AI69" s="752">
        <v>44.8</v>
      </c>
      <c r="AJ69" s="752"/>
      <c r="AK69" s="752"/>
      <c r="AL69" s="749">
        <v>2992</v>
      </c>
      <c r="AM69" s="750">
        <v>5</v>
      </c>
      <c r="AN69" s="750">
        <v>19.52</v>
      </c>
      <c r="AO69" s="750"/>
      <c r="AP69" s="751"/>
      <c r="AQ69" s="749"/>
      <c r="AR69" s="750"/>
      <c r="AS69" s="750">
        <v>0</v>
      </c>
      <c r="AT69" s="750">
        <v>0</v>
      </c>
      <c r="AU69" s="751">
        <v>0</v>
      </c>
      <c r="AV69" s="753">
        <f t="shared" si="1"/>
        <v>26185</v>
      </c>
      <c r="AW69" s="754">
        <f t="shared" si="2"/>
        <v>3097</v>
      </c>
      <c r="AX69" s="755">
        <f t="shared" si="3"/>
        <v>176.32000000000002</v>
      </c>
      <c r="AY69" s="755">
        <f t="shared" si="5"/>
        <v>0</v>
      </c>
      <c r="AZ69" s="755">
        <f t="shared" si="3"/>
        <v>0</v>
      </c>
    </row>
    <row r="70" spans="1:52" x14ac:dyDescent="0.2">
      <c r="A70" s="747" t="s">
        <v>47</v>
      </c>
      <c r="B70" s="747" t="s">
        <v>141</v>
      </c>
      <c r="C70" s="748"/>
      <c r="D70" s="748"/>
      <c r="E70" s="747" t="s">
        <v>101</v>
      </c>
      <c r="F70" s="748"/>
      <c r="G70" s="5"/>
      <c r="H70" s="748">
        <f t="shared" si="0"/>
        <v>0</v>
      </c>
      <c r="I70" s="747"/>
      <c r="J70" s="747" t="s">
        <v>84</v>
      </c>
      <c r="K70" s="747" t="s">
        <v>412</v>
      </c>
      <c r="L70" s="747" t="s">
        <v>220</v>
      </c>
      <c r="M70" s="749"/>
      <c r="N70" s="750"/>
      <c r="O70" s="750"/>
      <c r="P70" s="750"/>
      <c r="Q70" s="751"/>
      <c r="R70" s="749">
        <v>484704</v>
      </c>
      <c r="S70" s="750">
        <v>648</v>
      </c>
      <c r="T70" s="750">
        <v>2903.04</v>
      </c>
      <c r="U70" s="750">
        <v>2416.46</v>
      </c>
      <c r="V70" s="751">
        <v>407</v>
      </c>
      <c r="W70" s="749">
        <v>598400</v>
      </c>
      <c r="X70" s="750">
        <v>800</v>
      </c>
      <c r="Y70" s="750">
        <v>3584</v>
      </c>
      <c r="Z70" s="750">
        <v>2983.28</v>
      </c>
      <c r="AA70" s="751">
        <v>411.09</v>
      </c>
      <c r="AB70" s="749">
        <v>287232</v>
      </c>
      <c r="AC70" s="750">
        <v>4868</v>
      </c>
      <c r="AD70" s="750">
        <v>1720.32</v>
      </c>
      <c r="AE70" s="750">
        <v>1431.97</v>
      </c>
      <c r="AF70" s="751">
        <v>411.09</v>
      </c>
      <c r="AG70" s="752">
        <v>45628</v>
      </c>
      <c r="AH70" s="752">
        <v>61</v>
      </c>
      <c r="AI70" s="752">
        <v>273.27999999999997</v>
      </c>
      <c r="AJ70" s="752">
        <v>227.48</v>
      </c>
      <c r="AK70" s="752">
        <v>411.09</v>
      </c>
      <c r="AL70" s="749">
        <v>169796</v>
      </c>
      <c r="AM70" s="750">
        <v>227</v>
      </c>
      <c r="AN70" s="750">
        <v>1107.76</v>
      </c>
      <c r="AO70" s="750">
        <v>846.51</v>
      </c>
      <c r="AP70" s="751">
        <v>411.09</v>
      </c>
      <c r="AQ70" s="749"/>
      <c r="AR70" s="750"/>
      <c r="AS70" s="750">
        <v>0</v>
      </c>
      <c r="AT70" s="750">
        <v>0</v>
      </c>
      <c r="AU70" s="751">
        <v>0</v>
      </c>
      <c r="AV70" s="753">
        <f t="shared" si="1"/>
        <v>1416191</v>
      </c>
      <c r="AW70" s="754">
        <f t="shared" si="2"/>
        <v>176173</v>
      </c>
      <c r="AX70" s="755">
        <f t="shared" ref="AX70:AX87" si="6">O70+T70+Y70+AD70+AI70+AN70+AS70</f>
        <v>9588.4000000000015</v>
      </c>
      <c r="AY70" s="755">
        <f t="shared" si="5"/>
        <v>5489.24</v>
      </c>
      <c r="AZ70" s="755">
        <f t="shared" ref="AZ70:AZ84" si="7">Q70+V70+AA70+AF70+AK70+AP70+AU70</f>
        <v>2051.3599999999997</v>
      </c>
    </row>
    <row r="71" spans="1:52" x14ac:dyDescent="0.2">
      <c r="A71" s="747" t="s">
        <v>48</v>
      </c>
      <c r="B71" s="747" t="s">
        <v>141</v>
      </c>
      <c r="C71" s="748"/>
      <c r="D71" s="748"/>
      <c r="E71" s="747" t="s">
        <v>101</v>
      </c>
      <c r="F71" s="748"/>
      <c r="G71" s="5"/>
      <c r="H71" s="748">
        <f t="shared" si="0"/>
        <v>0</v>
      </c>
      <c r="I71" s="747"/>
      <c r="J71" s="747" t="s">
        <v>84</v>
      </c>
      <c r="K71" s="747" t="s">
        <v>413</v>
      </c>
      <c r="L71" s="747" t="s">
        <v>221</v>
      </c>
      <c r="M71" s="749"/>
      <c r="N71" s="750"/>
      <c r="O71" s="750"/>
      <c r="P71" s="750"/>
      <c r="Q71" s="751"/>
      <c r="R71" s="749">
        <v>0</v>
      </c>
      <c r="S71" s="750">
        <v>0</v>
      </c>
      <c r="T71" s="750">
        <v>0</v>
      </c>
      <c r="U71" s="750">
        <v>0</v>
      </c>
      <c r="V71" s="751">
        <v>271.95</v>
      </c>
      <c r="W71" s="749">
        <v>0</v>
      </c>
      <c r="X71" s="750">
        <v>0</v>
      </c>
      <c r="Y71" s="750"/>
      <c r="Z71" s="750"/>
      <c r="AA71" s="751">
        <v>274.68</v>
      </c>
      <c r="AB71" s="749">
        <v>74052</v>
      </c>
      <c r="AC71" s="750">
        <v>1255</v>
      </c>
      <c r="AD71" s="750">
        <v>443.52</v>
      </c>
      <c r="AE71" s="750">
        <v>369.18</v>
      </c>
      <c r="AF71" s="751">
        <v>274.68</v>
      </c>
      <c r="AG71" s="752">
        <v>41888</v>
      </c>
      <c r="AH71" s="752">
        <v>56</v>
      </c>
      <c r="AI71" s="752">
        <v>250.88</v>
      </c>
      <c r="AJ71" s="752">
        <v>208.83</v>
      </c>
      <c r="AK71" s="752">
        <v>274.68</v>
      </c>
      <c r="AL71" s="749">
        <v>32912</v>
      </c>
      <c r="AM71" s="750">
        <v>44</v>
      </c>
      <c r="AN71" s="750">
        <v>214.72</v>
      </c>
      <c r="AO71" s="750">
        <v>164.08</v>
      </c>
      <c r="AP71" s="751">
        <v>274.68</v>
      </c>
      <c r="AQ71" s="749"/>
      <c r="AR71" s="750"/>
      <c r="AS71" s="750">
        <v>0</v>
      </c>
      <c r="AT71" s="750">
        <v>0</v>
      </c>
      <c r="AU71" s="751">
        <v>0</v>
      </c>
      <c r="AV71" s="753">
        <f t="shared" si="1"/>
        <v>115984</v>
      </c>
      <c r="AW71" s="754">
        <f t="shared" si="2"/>
        <v>34223</v>
      </c>
      <c r="AX71" s="755">
        <f t="shared" si="6"/>
        <v>909.12</v>
      </c>
      <c r="AY71" s="755">
        <f t="shared" si="5"/>
        <v>742.09</v>
      </c>
      <c r="AZ71" s="755">
        <f t="shared" si="7"/>
        <v>1370.67</v>
      </c>
    </row>
    <row r="72" spans="1:52" x14ac:dyDescent="0.2">
      <c r="A72" s="747" t="s">
        <v>49</v>
      </c>
      <c r="B72" s="747" t="s">
        <v>141</v>
      </c>
      <c r="C72" s="748"/>
      <c r="D72" s="748"/>
      <c r="E72" s="747" t="s">
        <v>101</v>
      </c>
      <c r="F72" s="748"/>
      <c r="G72" s="5"/>
      <c r="H72" s="748">
        <f t="shared" ref="H72:H87" si="8">C72+D72+F72</f>
        <v>0</v>
      </c>
      <c r="I72" s="747"/>
      <c r="J72" s="747" t="s">
        <v>84</v>
      </c>
      <c r="K72" s="747" t="s">
        <v>414</v>
      </c>
      <c r="L72" s="747" t="s">
        <v>222</v>
      </c>
      <c r="M72" s="749"/>
      <c r="N72" s="750"/>
      <c r="O72" s="750"/>
      <c r="P72" s="750"/>
      <c r="Q72" s="751"/>
      <c r="R72" s="749">
        <v>0</v>
      </c>
      <c r="S72" s="750">
        <v>0</v>
      </c>
      <c r="T72" s="750">
        <v>0</v>
      </c>
      <c r="U72" s="750">
        <v>0</v>
      </c>
      <c r="V72" s="751">
        <v>407</v>
      </c>
      <c r="W72" s="749">
        <v>0</v>
      </c>
      <c r="X72" s="750">
        <v>0</v>
      </c>
      <c r="Y72" s="750"/>
      <c r="Z72" s="750"/>
      <c r="AA72" s="751">
        <v>411.09</v>
      </c>
      <c r="AB72" s="749">
        <v>176528</v>
      </c>
      <c r="AC72" s="750">
        <v>2235</v>
      </c>
      <c r="AD72" s="750">
        <v>1057.28</v>
      </c>
      <c r="AE72" s="750">
        <v>880.07</v>
      </c>
      <c r="AF72" s="751">
        <v>411.09</v>
      </c>
      <c r="AG72" s="752">
        <v>748</v>
      </c>
      <c r="AH72" s="752">
        <v>1</v>
      </c>
      <c r="AI72" s="752">
        <v>4.4800000000000004</v>
      </c>
      <c r="AJ72" s="752">
        <v>3.73</v>
      </c>
      <c r="AK72" s="752">
        <v>411.09</v>
      </c>
      <c r="AL72" s="749">
        <v>748</v>
      </c>
      <c r="AM72" s="750">
        <v>1</v>
      </c>
      <c r="AN72" s="750">
        <v>4.88</v>
      </c>
      <c r="AO72" s="750">
        <v>3.73</v>
      </c>
      <c r="AP72" s="751">
        <v>411.09</v>
      </c>
      <c r="AQ72" s="749"/>
      <c r="AR72" s="750"/>
      <c r="AS72" s="750">
        <v>0</v>
      </c>
      <c r="AT72" s="750">
        <v>0</v>
      </c>
      <c r="AU72" s="751">
        <v>0</v>
      </c>
      <c r="AV72" s="753">
        <f t="shared" ref="AV72:AV87" si="9">M72+R72+W72+AB72+AG72+AM72+AQ72</f>
        <v>177277</v>
      </c>
      <c r="AW72" s="754">
        <f t="shared" si="2"/>
        <v>2984</v>
      </c>
      <c r="AX72" s="755">
        <f t="shared" si="6"/>
        <v>1066.6400000000001</v>
      </c>
      <c r="AY72" s="755">
        <f t="shared" si="5"/>
        <v>887.53000000000009</v>
      </c>
      <c r="AZ72" s="755">
        <f t="shared" si="7"/>
        <v>2051.3599999999997</v>
      </c>
    </row>
    <row r="73" spans="1:52" x14ac:dyDescent="0.2">
      <c r="A73" s="747" t="s">
        <v>50</v>
      </c>
      <c r="B73" s="747" t="s">
        <v>141</v>
      </c>
      <c r="C73" s="748"/>
      <c r="D73" s="748"/>
      <c r="E73" s="747" t="s">
        <v>101</v>
      </c>
      <c r="F73" s="748"/>
      <c r="G73" s="5"/>
      <c r="H73" s="748">
        <f t="shared" si="8"/>
        <v>0</v>
      </c>
      <c r="I73" s="747"/>
      <c r="J73" s="747" t="s">
        <v>84</v>
      </c>
      <c r="K73" s="747" t="s">
        <v>415</v>
      </c>
      <c r="L73" s="747" t="s">
        <v>223</v>
      </c>
      <c r="M73" s="749"/>
      <c r="N73" s="750"/>
      <c r="O73" s="750"/>
      <c r="P73" s="750"/>
      <c r="Q73" s="751"/>
      <c r="R73" s="749">
        <v>0</v>
      </c>
      <c r="S73" s="750">
        <v>0</v>
      </c>
      <c r="T73" s="750">
        <v>0</v>
      </c>
      <c r="U73" s="750">
        <v>0</v>
      </c>
      <c r="V73" s="751">
        <v>271.95</v>
      </c>
      <c r="W73" s="749">
        <v>8976</v>
      </c>
      <c r="X73" s="750">
        <v>12</v>
      </c>
      <c r="Y73" s="750">
        <v>53.76</v>
      </c>
      <c r="Z73" s="750">
        <v>44.75</v>
      </c>
      <c r="AA73" s="751">
        <v>274.68</v>
      </c>
      <c r="AB73" s="749">
        <v>1496</v>
      </c>
      <c r="AC73" s="750">
        <v>25</v>
      </c>
      <c r="AD73" s="750">
        <v>8.9600000000000009</v>
      </c>
      <c r="AE73" s="750">
        <v>7.46</v>
      </c>
      <c r="AF73" s="751">
        <v>274.68</v>
      </c>
      <c r="AG73" s="752">
        <v>0</v>
      </c>
      <c r="AH73" s="752">
        <v>0</v>
      </c>
      <c r="AI73" s="752"/>
      <c r="AJ73" s="752">
        <v>274.68</v>
      </c>
      <c r="AK73" s="752"/>
      <c r="AL73" s="749">
        <v>0</v>
      </c>
      <c r="AM73" s="750">
        <v>0</v>
      </c>
      <c r="AN73" s="750">
        <v>0</v>
      </c>
      <c r="AO73" s="750">
        <v>0</v>
      </c>
      <c r="AP73" s="751">
        <v>274.68</v>
      </c>
      <c r="AQ73" s="749"/>
      <c r="AR73" s="750"/>
      <c r="AS73" s="750">
        <v>0</v>
      </c>
      <c r="AT73" s="750">
        <v>0</v>
      </c>
      <c r="AU73" s="751">
        <v>0</v>
      </c>
      <c r="AV73" s="753">
        <f t="shared" si="9"/>
        <v>10472</v>
      </c>
      <c r="AW73" s="754">
        <f t="shared" ref="AW73:AW87" si="10">N73+S73+X73+AC73+AH73+AL73+AR73</f>
        <v>37</v>
      </c>
      <c r="AX73" s="755">
        <f t="shared" si="6"/>
        <v>62.72</v>
      </c>
      <c r="AY73" s="755">
        <f t="shared" si="5"/>
        <v>326.89</v>
      </c>
      <c r="AZ73" s="755">
        <f>Q73+V73+AA73+AF73+AK73+AP73+AU73</f>
        <v>1095.99</v>
      </c>
    </row>
    <row r="74" spans="1:52" x14ac:dyDescent="0.2">
      <c r="A74" s="747" t="s">
        <v>51</v>
      </c>
      <c r="B74" s="747" t="s">
        <v>141</v>
      </c>
      <c r="C74" s="748"/>
      <c r="D74" s="748"/>
      <c r="E74" s="747" t="s">
        <v>101</v>
      </c>
      <c r="F74" s="748"/>
      <c r="G74" s="5"/>
      <c r="H74" s="748">
        <f t="shared" si="8"/>
        <v>0</v>
      </c>
      <c r="I74" s="747"/>
      <c r="J74" s="747" t="s">
        <v>84</v>
      </c>
      <c r="K74" s="747" t="s">
        <v>403</v>
      </c>
      <c r="L74" s="747" t="s">
        <v>224</v>
      </c>
      <c r="M74" s="749"/>
      <c r="N74" s="750"/>
      <c r="O74" s="750"/>
      <c r="P74" s="750"/>
      <c r="Q74" s="751"/>
      <c r="R74" s="749">
        <v>0</v>
      </c>
      <c r="S74" s="750">
        <v>0</v>
      </c>
      <c r="T74" s="750">
        <v>0</v>
      </c>
      <c r="U74" s="750">
        <v>0</v>
      </c>
      <c r="V74" s="751">
        <v>407</v>
      </c>
      <c r="W74" s="749">
        <v>136884</v>
      </c>
      <c r="X74" s="750">
        <v>183</v>
      </c>
      <c r="Y74" s="750">
        <v>819.84</v>
      </c>
      <c r="Z74" s="750">
        <v>682.43</v>
      </c>
      <c r="AA74" s="751">
        <v>411.09</v>
      </c>
      <c r="AB74" s="749">
        <v>79288</v>
      </c>
      <c r="AC74" s="750">
        <v>1344</v>
      </c>
      <c r="AD74" s="750">
        <v>474.88</v>
      </c>
      <c r="AE74" s="750">
        <v>395.28</v>
      </c>
      <c r="AF74" s="751">
        <v>411.09</v>
      </c>
      <c r="AG74" s="752">
        <v>95752</v>
      </c>
      <c r="AH74" s="752">
        <v>124</v>
      </c>
      <c r="AI74" s="752">
        <v>555.52</v>
      </c>
      <c r="AJ74" s="752">
        <v>462.41</v>
      </c>
      <c r="AK74" s="752">
        <v>411.09</v>
      </c>
      <c r="AL74" s="749">
        <v>95744</v>
      </c>
      <c r="AM74" s="750">
        <v>128</v>
      </c>
      <c r="AN74" s="750">
        <v>624.84</v>
      </c>
      <c r="AO74" s="750">
        <v>477.32</v>
      </c>
      <c r="AP74" s="751">
        <v>411.09</v>
      </c>
      <c r="AQ74" s="749"/>
      <c r="AR74" s="750"/>
      <c r="AS74" s="750">
        <v>0</v>
      </c>
      <c r="AT74" s="750">
        <v>0</v>
      </c>
      <c r="AU74" s="751">
        <v>0</v>
      </c>
      <c r="AV74" s="753">
        <f t="shared" si="9"/>
        <v>312052</v>
      </c>
      <c r="AW74" s="754">
        <f t="shared" si="10"/>
        <v>97395</v>
      </c>
      <c r="AX74" s="755">
        <f t="shared" si="6"/>
        <v>2475.08</v>
      </c>
      <c r="AY74" s="755">
        <f t="shared" si="5"/>
        <v>2017.44</v>
      </c>
      <c r="AZ74" s="755">
        <f t="shared" si="7"/>
        <v>2051.3599999999997</v>
      </c>
    </row>
    <row r="75" spans="1:52" x14ac:dyDescent="0.2">
      <c r="A75" s="747" t="s">
        <v>52</v>
      </c>
      <c r="B75" s="747" t="s">
        <v>141</v>
      </c>
      <c r="C75" s="748"/>
      <c r="D75" s="748"/>
      <c r="E75" s="747" t="s">
        <v>101</v>
      </c>
      <c r="F75" s="748"/>
      <c r="G75" s="5"/>
      <c r="H75" s="748">
        <f t="shared" si="8"/>
        <v>0</v>
      </c>
      <c r="I75" s="747"/>
      <c r="J75" s="747" t="s">
        <v>105</v>
      </c>
      <c r="K75" s="747" t="s">
        <v>417</v>
      </c>
      <c r="L75" s="747" t="s">
        <v>225</v>
      </c>
      <c r="M75" s="749"/>
      <c r="N75" s="750"/>
      <c r="O75" s="750"/>
      <c r="P75" s="750"/>
      <c r="Q75" s="751"/>
      <c r="R75" s="749">
        <v>773432</v>
      </c>
      <c r="S75" s="750">
        <v>1034</v>
      </c>
      <c r="T75" s="750">
        <v>4632.32</v>
      </c>
      <c r="U75" s="750">
        <v>3855.89</v>
      </c>
      <c r="V75" s="751">
        <v>543.92999999999995</v>
      </c>
      <c r="W75" s="749">
        <v>762960</v>
      </c>
      <c r="X75" s="750">
        <v>1020</v>
      </c>
      <c r="Y75" s="750">
        <v>4569.6000000000004</v>
      </c>
      <c r="Z75" s="750">
        <v>3803.68</v>
      </c>
      <c r="AA75" s="751">
        <v>549.39</v>
      </c>
      <c r="AB75" s="749">
        <v>746504</v>
      </c>
      <c r="AC75" s="750">
        <v>12653</v>
      </c>
      <c r="AD75" s="750">
        <v>4471.04</v>
      </c>
      <c r="AE75" s="750">
        <v>3721.64</v>
      </c>
      <c r="AF75" s="751">
        <v>549.39</v>
      </c>
      <c r="AG75" s="752">
        <v>205700</v>
      </c>
      <c r="AH75" s="752">
        <v>275</v>
      </c>
      <c r="AI75" s="752">
        <v>1232</v>
      </c>
      <c r="AJ75" s="752">
        <v>1025.5</v>
      </c>
      <c r="AK75" s="752">
        <v>549.39</v>
      </c>
      <c r="AL75" s="749">
        <v>337348</v>
      </c>
      <c r="AM75" s="750">
        <v>51</v>
      </c>
      <c r="AN75" s="750">
        <v>2200.88</v>
      </c>
      <c r="AO75" s="750">
        <v>1681.82</v>
      </c>
      <c r="AP75" s="751">
        <v>549.39</v>
      </c>
      <c r="AQ75" s="749"/>
      <c r="AR75" s="750"/>
      <c r="AS75" s="750">
        <v>0</v>
      </c>
      <c r="AT75" s="750">
        <v>0</v>
      </c>
      <c r="AU75" s="751">
        <v>0</v>
      </c>
      <c r="AV75" s="753">
        <f t="shared" si="9"/>
        <v>2488647</v>
      </c>
      <c r="AW75" s="754">
        <f t="shared" si="10"/>
        <v>352330</v>
      </c>
      <c r="AX75" s="755">
        <f t="shared" si="6"/>
        <v>17105.84</v>
      </c>
      <c r="AY75" s="755">
        <f t="shared" si="5"/>
        <v>10232.64</v>
      </c>
      <c r="AZ75" s="755">
        <f t="shared" si="7"/>
        <v>2741.49</v>
      </c>
    </row>
    <row r="76" spans="1:52" x14ac:dyDescent="0.2">
      <c r="A76" s="747" t="s">
        <v>118</v>
      </c>
      <c r="B76" s="747" t="s">
        <v>141</v>
      </c>
      <c r="C76" s="748"/>
      <c r="D76" s="748"/>
      <c r="E76" s="747" t="s">
        <v>101</v>
      </c>
      <c r="F76" s="748"/>
      <c r="G76" s="5"/>
      <c r="H76" s="748">
        <f t="shared" si="8"/>
        <v>0</v>
      </c>
      <c r="I76" s="747"/>
      <c r="J76" s="747" t="s">
        <v>107</v>
      </c>
      <c r="K76" s="747"/>
      <c r="L76" s="747"/>
      <c r="M76" s="749"/>
      <c r="N76" s="750"/>
      <c r="O76" s="750"/>
      <c r="P76" s="750"/>
      <c r="Q76" s="751"/>
      <c r="R76" s="749"/>
      <c r="S76" s="750"/>
      <c r="T76" s="750"/>
      <c r="U76" s="750"/>
      <c r="V76" s="751"/>
      <c r="W76" s="749"/>
      <c r="X76" s="750"/>
      <c r="Y76" s="750"/>
      <c r="Z76" s="750"/>
      <c r="AA76" s="751"/>
      <c r="AB76" s="749"/>
      <c r="AC76" s="750"/>
      <c r="AD76" s="750"/>
      <c r="AE76" s="750"/>
      <c r="AF76" s="751"/>
      <c r="AG76" s="752"/>
      <c r="AH76" s="752"/>
      <c r="AI76" s="752"/>
      <c r="AJ76" s="752"/>
      <c r="AK76" s="752"/>
      <c r="AL76" s="749"/>
      <c r="AM76" s="750"/>
      <c r="AN76" s="750"/>
      <c r="AO76" s="750"/>
      <c r="AP76" s="751"/>
      <c r="AQ76" s="749"/>
      <c r="AR76" s="750"/>
      <c r="AS76" s="750">
        <v>0</v>
      </c>
      <c r="AT76" s="750">
        <v>0</v>
      </c>
      <c r="AU76" s="751">
        <v>0</v>
      </c>
      <c r="AV76" s="753">
        <f t="shared" si="9"/>
        <v>0</v>
      </c>
      <c r="AW76" s="754">
        <f t="shared" si="10"/>
        <v>0</v>
      </c>
      <c r="AX76" s="755">
        <f t="shared" si="6"/>
        <v>0</v>
      </c>
      <c r="AY76" s="755">
        <f t="shared" si="5"/>
        <v>0</v>
      </c>
      <c r="AZ76" s="755">
        <f t="shared" si="7"/>
        <v>0</v>
      </c>
    </row>
    <row r="77" spans="1:52" x14ac:dyDescent="0.2">
      <c r="A77" s="747" t="s">
        <v>117</v>
      </c>
      <c r="B77" s="747" t="s">
        <v>141</v>
      </c>
      <c r="C77" s="748"/>
      <c r="D77" s="748"/>
      <c r="E77" s="747"/>
      <c r="F77" s="748"/>
      <c r="G77" s="5"/>
      <c r="H77" s="748">
        <f t="shared" si="8"/>
        <v>0</v>
      </c>
      <c r="I77" s="747"/>
      <c r="J77" s="747" t="s">
        <v>108</v>
      </c>
      <c r="K77" s="747"/>
      <c r="L77" s="747" t="s">
        <v>198</v>
      </c>
      <c r="M77" s="749"/>
      <c r="N77" s="750"/>
      <c r="O77" s="750"/>
      <c r="P77" s="750"/>
      <c r="Q77" s="751"/>
      <c r="R77" s="749"/>
      <c r="S77" s="750"/>
      <c r="T77" s="750"/>
      <c r="U77" s="750"/>
      <c r="V77" s="751"/>
      <c r="W77" s="749"/>
      <c r="X77" s="750"/>
      <c r="Y77" s="750"/>
      <c r="Z77" s="750"/>
      <c r="AA77" s="751"/>
      <c r="AB77" s="749">
        <v>0</v>
      </c>
      <c r="AC77" s="750">
        <v>0</v>
      </c>
      <c r="AD77" s="750">
        <v>386.1</v>
      </c>
      <c r="AE77" s="750"/>
      <c r="AF77" s="751"/>
      <c r="AG77" s="752"/>
      <c r="AH77" s="752"/>
      <c r="AI77" s="752"/>
      <c r="AJ77" s="752"/>
      <c r="AK77" s="752"/>
      <c r="AL77" s="749"/>
      <c r="AM77" s="750"/>
      <c r="AN77" s="750"/>
      <c r="AO77" s="750"/>
      <c r="AP77" s="751"/>
      <c r="AQ77" s="749"/>
      <c r="AR77" s="750"/>
      <c r="AS77" s="750">
        <v>0</v>
      </c>
      <c r="AT77" s="750">
        <v>0</v>
      </c>
      <c r="AU77" s="751">
        <v>0</v>
      </c>
      <c r="AV77" s="753">
        <f t="shared" si="9"/>
        <v>0</v>
      </c>
      <c r="AW77" s="754">
        <f t="shared" si="10"/>
        <v>0</v>
      </c>
      <c r="AX77" s="755">
        <f t="shared" si="6"/>
        <v>386.1</v>
      </c>
      <c r="AY77" s="755">
        <f t="shared" si="5"/>
        <v>0</v>
      </c>
      <c r="AZ77" s="755">
        <f t="shared" si="7"/>
        <v>0</v>
      </c>
    </row>
    <row r="78" spans="1:52" x14ac:dyDescent="0.2">
      <c r="A78" s="747" t="s">
        <v>110</v>
      </c>
      <c r="B78" s="747" t="s">
        <v>141</v>
      </c>
      <c r="C78" s="748"/>
      <c r="D78" s="748"/>
      <c r="E78" s="747"/>
      <c r="F78" s="748"/>
      <c r="G78" s="5"/>
      <c r="H78" s="748">
        <f t="shared" si="8"/>
        <v>0</v>
      </c>
      <c r="I78" s="747"/>
      <c r="J78" s="747" t="s">
        <v>111</v>
      </c>
      <c r="K78" s="747"/>
      <c r="L78" s="747"/>
      <c r="M78" s="749"/>
      <c r="N78" s="750"/>
      <c r="O78" s="750"/>
      <c r="P78" s="750"/>
      <c r="Q78" s="751"/>
      <c r="R78" s="749"/>
      <c r="S78" s="750"/>
      <c r="T78" s="750"/>
      <c r="U78" s="750"/>
      <c r="V78" s="751"/>
      <c r="W78" s="749"/>
      <c r="X78" s="750"/>
      <c r="Y78" s="750"/>
      <c r="Z78" s="750"/>
      <c r="AA78" s="751"/>
      <c r="AB78" s="749"/>
      <c r="AC78" s="750"/>
      <c r="AD78" s="750"/>
      <c r="AE78" s="750"/>
      <c r="AF78" s="751"/>
      <c r="AG78" s="752"/>
      <c r="AH78" s="752"/>
      <c r="AI78" s="752"/>
      <c r="AJ78" s="752"/>
      <c r="AK78" s="752"/>
      <c r="AL78" s="749"/>
      <c r="AM78" s="750"/>
      <c r="AN78" s="750"/>
      <c r="AO78" s="750"/>
      <c r="AP78" s="751"/>
      <c r="AQ78" s="749"/>
      <c r="AR78" s="750"/>
      <c r="AS78" s="750">
        <v>0</v>
      </c>
      <c r="AT78" s="750">
        <v>0</v>
      </c>
      <c r="AU78" s="751">
        <v>0</v>
      </c>
      <c r="AV78" s="753">
        <f t="shared" si="9"/>
        <v>0</v>
      </c>
      <c r="AW78" s="754">
        <f t="shared" si="10"/>
        <v>0</v>
      </c>
      <c r="AX78" s="755">
        <f t="shared" si="6"/>
        <v>0</v>
      </c>
      <c r="AY78" s="755">
        <f t="shared" si="5"/>
        <v>0</v>
      </c>
      <c r="AZ78" s="755">
        <f t="shared" si="7"/>
        <v>0</v>
      </c>
    </row>
    <row r="79" spans="1:52" x14ac:dyDescent="0.2">
      <c r="A79" s="747" t="s">
        <v>53</v>
      </c>
      <c r="B79" s="747" t="s">
        <v>141</v>
      </c>
      <c r="C79" s="748"/>
      <c r="D79" s="748"/>
      <c r="E79" s="747" t="s">
        <v>62</v>
      </c>
      <c r="F79" s="748"/>
      <c r="G79" s="5"/>
      <c r="H79" s="748">
        <f t="shared" si="8"/>
        <v>0</v>
      </c>
      <c r="I79" s="747"/>
      <c r="J79" s="747" t="s">
        <v>84</v>
      </c>
      <c r="K79" s="747" t="s">
        <v>418</v>
      </c>
      <c r="L79" s="747" t="s">
        <v>227</v>
      </c>
      <c r="M79" s="749"/>
      <c r="N79" s="750"/>
      <c r="O79" s="750"/>
      <c r="P79" s="750"/>
      <c r="Q79" s="751"/>
      <c r="R79" s="749">
        <v>86020</v>
      </c>
      <c r="S79" s="750">
        <v>115</v>
      </c>
      <c r="T79" s="750">
        <v>515.20000000000005</v>
      </c>
      <c r="U79" s="750">
        <v>428.85</v>
      </c>
      <c r="V79" s="751">
        <v>407</v>
      </c>
      <c r="W79" s="749">
        <v>126412</v>
      </c>
      <c r="X79" s="750">
        <v>169</v>
      </c>
      <c r="Y79" s="750">
        <v>757.12</v>
      </c>
      <c r="Z79" s="750">
        <v>630.22</v>
      </c>
      <c r="AA79" s="751">
        <v>411.09</v>
      </c>
      <c r="AB79" s="749">
        <v>175032</v>
      </c>
      <c r="AC79" s="750">
        <v>2967</v>
      </c>
      <c r="AD79" s="750">
        <v>1048.32</v>
      </c>
      <c r="AE79" s="750">
        <v>872.61</v>
      </c>
      <c r="AF79" s="751">
        <v>411.09</v>
      </c>
      <c r="AG79" s="752">
        <v>123420</v>
      </c>
      <c r="AH79" s="752">
        <v>165</v>
      </c>
      <c r="AI79" s="752">
        <v>739.2</v>
      </c>
      <c r="AJ79" s="752">
        <v>615.29999999999995</v>
      </c>
      <c r="AK79" s="752">
        <v>411.09</v>
      </c>
      <c r="AL79" s="749">
        <v>144364</v>
      </c>
      <c r="AM79" s="750">
        <v>193</v>
      </c>
      <c r="AN79" s="750">
        <v>941.84</v>
      </c>
      <c r="AO79" s="750">
        <v>719.72</v>
      </c>
      <c r="AP79" s="751">
        <v>411.09</v>
      </c>
      <c r="AQ79" s="749"/>
      <c r="AR79" s="750"/>
      <c r="AS79" s="750">
        <v>0</v>
      </c>
      <c r="AT79" s="750">
        <v>0</v>
      </c>
      <c r="AU79" s="751">
        <v>0</v>
      </c>
      <c r="AV79" s="753">
        <f t="shared" si="9"/>
        <v>511077</v>
      </c>
      <c r="AW79" s="754">
        <f t="shared" si="10"/>
        <v>147780</v>
      </c>
      <c r="AX79" s="755">
        <f t="shared" si="6"/>
        <v>4001.6800000000003</v>
      </c>
      <c r="AY79" s="755">
        <f t="shared" si="5"/>
        <v>2837.8500000000004</v>
      </c>
      <c r="AZ79" s="755">
        <f t="shared" si="7"/>
        <v>2051.3599999999997</v>
      </c>
    </row>
    <row r="80" spans="1:52" x14ac:dyDescent="0.2">
      <c r="A80" s="747" t="s">
        <v>54</v>
      </c>
      <c r="B80" s="747" t="s">
        <v>141</v>
      </c>
      <c r="C80" s="748"/>
      <c r="D80" s="748"/>
      <c r="E80" s="747" t="s">
        <v>93</v>
      </c>
      <c r="F80" s="748"/>
      <c r="G80" s="5"/>
      <c r="H80" s="748">
        <f t="shared" si="8"/>
        <v>0</v>
      </c>
      <c r="I80" s="747"/>
      <c r="J80" s="747" t="s">
        <v>84</v>
      </c>
      <c r="K80" s="747"/>
      <c r="L80" s="747"/>
      <c r="M80" s="749"/>
      <c r="N80" s="750"/>
      <c r="O80" s="750"/>
      <c r="P80" s="750"/>
      <c r="Q80" s="751"/>
      <c r="R80" s="749">
        <v>0</v>
      </c>
      <c r="S80" s="750">
        <v>0</v>
      </c>
      <c r="T80" s="750">
        <v>0</v>
      </c>
      <c r="U80" s="750">
        <v>0</v>
      </c>
      <c r="V80" s="751">
        <v>407</v>
      </c>
      <c r="W80" s="749"/>
      <c r="X80" s="750"/>
      <c r="Y80" s="750"/>
      <c r="Z80" s="750"/>
      <c r="AA80" s="751"/>
      <c r="AB80" s="749"/>
      <c r="AC80" s="750"/>
      <c r="AD80" s="750"/>
      <c r="AE80" s="750"/>
      <c r="AF80" s="751"/>
      <c r="AG80" s="752"/>
      <c r="AH80" s="752"/>
      <c r="AI80" s="752"/>
      <c r="AJ80" s="752"/>
      <c r="AK80" s="752"/>
      <c r="AL80" s="749"/>
      <c r="AM80" s="750"/>
      <c r="AN80" s="750"/>
      <c r="AO80" s="750"/>
      <c r="AP80" s="751"/>
      <c r="AQ80" s="749"/>
      <c r="AR80" s="750"/>
      <c r="AS80" s="750">
        <v>0</v>
      </c>
      <c r="AT80" s="750">
        <v>0</v>
      </c>
      <c r="AU80" s="751">
        <v>0</v>
      </c>
      <c r="AV80" s="753">
        <f t="shared" si="9"/>
        <v>0</v>
      </c>
      <c r="AW80" s="754">
        <f t="shared" si="10"/>
        <v>0</v>
      </c>
      <c r="AX80" s="755">
        <f t="shared" si="6"/>
        <v>0</v>
      </c>
      <c r="AY80" s="755">
        <f t="shared" si="5"/>
        <v>0</v>
      </c>
      <c r="AZ80" s="755">
        <f t="shared" si="7"/>
        <v>407</v>
      </c>
    </row>
    <row r="81" spans="1:52" x14ac:dyDescent="0.2">
      <c r="A81" s="747" t="s">
        <v>132</v>
      </c>
      <c r="B81" s="747" t="s">
        <v>142</v>
      </c>
      <c r="C81" s="748"/>
      <c r="D81" s="748"/>
      <c r="E81" s="747" t="s">
        <v>157</v>
      </c>
      <c r="F81" s="748"/>
      <c r="G81" s="5"/>
      <c r="H81" s="748">
        <f t="shared" si="8"/>
        <v>0</v>
      </c>
      <c r="I81" s="747"/>
      <c r="J81" s="747" t="s">
        <v>86</v>
      </c>
      <c r="K81" s="747" t="s">
        <v>448</v>
      </c>
      <c r="L81" s="747" t="s">
        <v>153</v>
      </c>
      <c r="M81" s="749">
        <v>20944</v>
      </c>
      <c r="N81" s="750">
        <v>28</v>
      </c>
      <c r="O81" s="750">
        <v>137.97999999999999</v>
      </c>
      <c r="P81" s="750">
        <v>114.85</v>
      </c>
      <c r="Q81" s="751">
        <v>286.52</v>
      </c>
      <c r="R81" s="749">
        <v>23936</v>
      </c>
      <c r="S81" s="750">
        <v>32</v>
      </c>
      <c r="T81" s="750">
        <v>157.69999999999999</v>
      </c>
      <c r="U81" s="750">
        <v>131.26</v>
      </c>
      <c r="V81" s="751">
        <v>293.38</v>
      </c>
      <c r="W81" s="749">
        <v>32164</v>
      </c>
      <c r="X81" s="750">
        <v>527</v>
      </c>
      <c r="Y81" s="750">
        <v>211.9</v>
      </c>
      <c r="Z81" s="750">
        <v>176.39</v>
      </c>
      <c r="AA81" s="751">
        <v>293.38</v>
      </c>
      <c r="AB81" s="749">
        <v>17204</v>
      </c>
      <c r="AC81" s="750">
        <v>23</v>
      </c>
      <c r="AD81" s="750">
        <v>113.34</v>
      </c>
      <c r="AE81" s="750">
        <v>94.35</v>
      </c>
      <c r="AF81" s="751">
        <v>293.38</v>
      </c>
      <c r="AG81" s="752">
        <v>3740</v>
      </c>
      <c r="AH81" s="752">
        <v>5</v>
      </c>
      <c r="AI81" s="752">
        <v>26.84</v>
      </c>
      <c r="AJ81" s="752">
        <v>20.52</v>
      </c>
      <c r="AK81" s="752">
        <v>170.3</v>
      </c>
      <c r="AL81" s="749">
        <v>85272</v>
      </c>
      <c r="AM81" s="750">
        <v>114</v>
      </c>
      <c r="AN81" s="750">
        <v>611.95000000000005</v>
      </c>
      <c r="AO81" s="750">
        <v>467.63</v>
      </c>
      <c r="AP81" s="751">
        <v>140.16</v>
      </c>
      <c r="AQ81" s="749"/>
      <c r="AR81" s="750"/>
      <c r="AS81" s="750">
        <v>0</v>
      </c>
      <c r="AT81" s="750">
        <v>0</v>
      </c>
      <c r="AU81" s="751">
        <v>0</v>
      </c>
      <c r="AV81" s="753">
        <f t="shared" si="9"/>
        <v>98102</v>
      </c>
      <c r="AW81" s="754">
        <f t="shared" si="10"/>
        <v>85887</v>
      </c>
      <c r="AX81" s="755">
        <f t="shared" si="6"/>
        <v>1259.71</v>
      </c>
      <c r="AY81" s="755">
        <f t="shared" si="5"/>
        <v>873.74</v>
      </c>
      <c r="AZ81" s="755">
        <f t="shared" si="7"/>
        <v>1477.12</v>
      </c>
    </row>
    <row r="82" spans="1:52" s="851" customFormat="1" x14ac:dyDescent="0.2">
      <c r="A82" s="511" t="s">
        <v>55</v>
      </c>
      <c r="B82" s="511" t="s">
        <v>142</v>
      </c>
      <c r="C82" s="512">
        <v>185.44</v>
      </c>
      <c r="D82" s="512">
        <v>141.71</v>
      </c>
      <c r="E82" s="511" t="s">
        <v>106</v>
      </c>
      <c r="F82" s="512">
        <v>274.68</v>
      </c>
      <c r="H82" s="512">
        <f t="shared" si="8"/>
        <v>601.82999999999993</v>
      </c>
      <c r="I82" s="511"/>
      <c r="J82" s="511" t="s">
        <v>86</v>
      </c>
      <c r="K82" s="511" t="s">
        <v>394</v>
      </c>
      <c r="L82" s="511" t="s">
        <v>199</v>
      </c>
      <c r="M82" s="852">
        <v>18700</v>
      </c>
      <c r="N82" s="853">
        <v>25</v>
      </c>
      <c r="O82" s="853">
        <v>112</v>
      </c>
      <c r="P82" s="853">
        <v>93.23</v>
      </c>
      <c r="Q82" s="854">
        <v>270.5</v>
      </c>
      <c r="R82" s="852"/>
      <c r="S82" s="853"/>
      <c r="T82" s="853"/>
      <c r="U82" s="853"/>
      <c r="V82" s="854"/>
      <c r="W82" s="852">
        <v>22440</v>
      </c>
      <c r="X82" s="853">
        <v>30</v>
      </c>
      <c r="Y82" s="853">
        <v>134.4</v>
      </c>
      <c r="Z82" s="853">
        <v>111.87</v>
      </c>
      <c r="AA82" s="854">
        <v>274.68</v>
      </c>
      <c r="AB82" s="852">
        <v>28424</v>
      </c>
      <c r="AC82" s="853">
        <v>458</v>
      </c>
      <c r="AD82" s="853">
        <v>170.24</v>
      </c>
      <c r="AE82" s="853">
        <v>141.71</v>
      </c>
      <c r="AF82" s="854">
        <v>274.68</v>
      </c>
      <c r="AG82" s="855">
        <v>12716</v>
      </c>
      <c r="AH82" s="855">
        <v>17</v>
      </c>
      <c r="AI82" s="855">
        <v>76.16</v>
      </c>
      <c r="AJ82" s="855">
        <v>63.39</v>
      </c>
      <c r="AK82" s="855">
        <v>274.68</v>
      </c>
      <c r="AL82" s="852">
        <v>19448</v>
      </c>
      <c r="AM82" s="853">
        <v>26</v>
      </c>
      <c r="AN82" s="853">
        <v>126.88</v>
      </c>
      <c r="AO82" s="853">
        <v>96.96</v>
      </c>
      <c r="AP82" s="854">
        <v>274.68</v>
      </c>
      <c r="AQ82" s="852">
        <v>28424</v>
      </c>
      <c r="AR82" s="853">
        <v>458</v>
      </c>
      <c r="AS82" s="853">
        <v>185.44</v>
      </c>
      <c r="AT82" s="853">
        <v>141.71</v>
      </c>
      <c r="AU82" s="854">
        <v>274.68</v>
      </c>
      <c r="AV82" s="856">
        <f t="shared" si="9"/>
        <v>110730</v>
      </c>
      <c r="AW82" s="857">
        <f t="shared" si="10"/>
        <v>20436</v>
      </c>
      <c r="AX82" s="858">
        <f t="shared" si="6"/>
        <v>805.11999999999989</v>
      </c>
      <c r="AY82" s="858">
        <f t="shared" si="5"/>
        <v>648.87</v>
      </c>
      <c r="AZ82" s="858">
        <f t="shared" si="7"/>
        <v>1643.9000000000003</v>
      </c>
    </row>
    <row r="83" spans="1:52" s="851" customFormat="1" x14ac:dyDescent="0.2">
      <c r="A83" s="511" t="s">
        <v>57</v>
      </c>
      <c r="B83" s="511" t="s">
        <v>142</v>
      </c>
      <c r="C83" s="512">
        <v>595.36</v>
      </c>
      <c r="D83" s="512">
        <v>454.95</v>
      </c>
      <c r="E83" s="511"/>
      <c r="F83" s="512">
        <v>411.09</v>
      </c>
      <c r="H83" s="512">
        <f t="shared" si="8"/>
        <v>1461.3999999999999</v>
      </c>
      <c r="I83" s="511"/>
      <c r="J83" s="511" t="s">
        <v>86</v>
      </c>
      <c r="K83" s="511" t="s">
        <v>395</v>
      </c>
      <c r="L83" s="511" t="s">
        <v>200</v>
      </c>
      <c r="M83" s="852">
        <v>50864</v>
      </c>
      <c r="N83" s="853">
        <v>68</v>
      </c>
      <c r="O83" s="853">
        <v>304.64</v>
      </c>
      <c r="P83" s="853">
        <v>253.58</v>
      </c>
      <c r="Q83" s="854">
        <v>404.84</v>
      </c>
      <c r="R83" s="852"/>
      <c r="S83" s="853"/>
      <c r="T83" s="853"/>
      <c r="U83" s="853"/>
      <c r="V83" s="854"/>
      <c r="W83" s="852">
        <v>59840</v>
      </c>
      <c r="X83" s="853">
        <v>80</v>
      </c>
      <c r="Y83" s="853">
        <v>358.4</v>
      </c>
      <c r="Z83" s="853">
        <v>298.33</v>
      </c>
      <c r="AA83" s="854">
        <v>411.09</v>
      </c>
      <c r="AB83" s="852">
        <v>92004</v>
      </c>
      <c r="AC83" s="853">
        <v>1484</v>
      </c>
      <c r="AD83" s="853">
        <v>551.04</v>
      </c>
      <c r="AE83" s="853">
        <v>458.68</v>
      </c>
      <c r="AF83" s="854">
        <v>411.09</v>
      </c>
      <c r="AG83" s="855">
        <v>80784</v>
      </c>
      <c r="AH83" s="855">
        <v>108</v>
      </c>
      <c r="AI83" s="855">
        <v>483.84</v>
      </c>
      <c r="AJ83" s="855">
        <v>402.74</v>
      </c>
      <c r="AK83" s="855">
        <v>411.09</v>
      </c>
      <c r="AL83" s="852">
        <v>538569</v>
      </c>
      <c r="AM83" s="853">
        <v>720</v>
      </c>
      <c r="AN83" s="853">
        <v>351.36</v>
      </c>
      <c r="AO83" s="853">
        <v>268.5</v>
      </c>
      <c r="AP83" s="854">
        <v>411.09</v>
      </c>
      <c r="AQ83" s="852">
        <v>91256</v>
      </c>
      <c r="AR83" s="853">
        <v>1472</v>
      </c>
      <c r="AS83" s="853">
        <v>595.36</v>
      </c>
      <c r="AT83" s="853">
        <v>454.95</v>
      </c>
      <c r="AU83" s="854">
        <v>411.09</v>
      </c>
      <c r="AV83" s="856">
        <f t="shared" si="9"/>
        <v>375468</v>
      </c>
      <c r="AW83" s="857">
        <f t="shared" si="10"/>
        <v>541781</v>
      </c>
      <c r="AX83" s="858">
        <f t="shared" si="6"/>
        <v>2644.64</v>
      </c>
      <c r="AY83" s="858">
        <f t="shared" si="5"/>
        <v>2136.7799999999997</v>
      </c>
      <c r="AZ83" s="858">
        <f t="shared" si="7"/>
        <v>2460.29</v>
      </c>
    </row>
    <row r="84" spans="1:52" x14ac:dyDescent="0.2">
      <c r="A84" s="747" t="s">
        <v>58</v>
      </c>
      <c r="B84" s="747" t="s">
        <v>142</v>
      </c>
      <c r="C84" s="748"/>
      <c r="D84" s="748"/>
      <c r="E84" s="747" t="s">
        <v>106</v>
      </c>
      <c r="F84" s="748"/>
      <c r="G84" s="5"/>
      <c r="H84" s="748">
        <f t="shared" si="8"/>
        <v>0</v>
      </c>
      <c r="I84" s="747"/>
      <c r="J84" s="747" t="s">
        <v>87</v>
      </c>
      <c r="K84" s="747" t="s">
        <v>340</v>
      </c>
      <c r="L84" s="747" t="s">
        <v>262</v>
      </c>
      <c r="M84" s="749">
        <v>15708</v>
      </c>
      <c r="N84" s="750">
        <v>21</v>
      </c>
      <c r="O84" s="750">
        <v>94.08</v>
      </c>
      <c r="P84" s="750">
        <v>78.31</v>
      </c>
      <c r="Q84" s="751">
        <v>268.58</v>
      </c>
      <c r="R84" s="749">
        <v>18700</v>
      </c>
      <c r="S84" s="750">
        <v>25</v>
      </c>
      <c r="T84" s="750">
        <v>112</v>
      </c>
      <c r="U84" s="750">
        <v>93.23</v>
      </c>
      <c r="V84" s="751">
        <v>274.68</v>
      </c>
      <c r="W84" s="749">
        <v>18700</v>
      </c>
      <c r="X84" s="750">
        <v>302</v>
      </c>
      <c r="Y84" s="750">
        <v>112</v>
      </c>
      <c r="Z84" s="750">
        <v>97.9</v>
      </c>
      <c r="AA84" s="751">
        <v>140.16</v>
      </c>
      <c r="AB84" s="749">
        <v>9724</v>
      </c>
      <c r="AC84" s="750">
        <v>13</v>
      </c>
      <c r="AD84" s="750">
        <v>58.24</v>
      </c>
      <c r="AE84" s="750">
        <v>48.48</v>
      </c>
      <c r="AF84" s="751">
        <v>274.68</v>
      </c>
      <c r="AG84" s="752">
        <v>11220</v>
      </c>
      <c r="AH84" s="752">
        <v>15</v>
      </c>
      <c r="AI84" s="752">
        <v>73.2</v>
      </c>
      <c r="AJ84" s="752">
        <v>55.94</v>
      </c>
      <c r="AK84" s="752">
        <v>274.68</v>
      </c>
      <c r="AL84" s="749">
        <v>20944</v>
      </c>
      <c r="AM84" s="750">
        <v>28</v>
      </c>
      <c r="AN84" s="750">
        <v>136.63999999999999</v>
      </c>
      <c r="AO84" s="750">
        <v>104.41</v>
      </c>
      <c r="AP84" s="751">
        <v>274.68</v>
      </c>
      <c r="AQ84" s="749"/>
      <c r="AR84" s="750"/>
      <c r="AS84" s="750">
        <v>0</v>
      </c>
      <c r="AT84" s="750">
        <v>0</v>
      </c>
      <c r="AU84" s="751">
        <v>0</v>
      </c>
      <c r="AV84" s="753">
        <f t="shared" si="9"/>
        <v>74080</v>
      </c>
      <c r="AW84" s="754">
        <f t="shared" si="10"/>
        <v>21320</v>
      </c>
      <c r="AX84" s="755">
        <f t="shared" si="6"/>
        <v>586.16</v>
      </c>
      <c r="AY84" s="755">
        <f t="shared" si="5"/>
        <v>385.03999999999996</v>
      </c>
      <c r="AZ84" s="755">
        <f t="shared" si="7"/>
        <v>1507.46</v>
      </c>
    </row>
    <row r="85" spans="1:52" s="851" customFormat="1" x14ac:dyDescent="0.2">
      <c r="A85" s="511" t="s">
        <v>59</v>
      </c>
      <c r="B85" s="511" t="s">
        <v>142</v>
      </c>
      <c r="C85" s="512">
        <v>351.36</v>
      </c>
      <c r="D85" s="512">
        <v>268.5</v>
      </c>
      <c r="E85" s="511" t="s">
        <v>91</v>
      </c>
      <c r="F85" s="512">
        <v>274.68</v>
      </c>
      <c r="H85" s="512">
        <f>C85+D85+F85</f>
        <v>894.54</v>
      </c>
      <c r="I85" s="511"/>
      <c r="J85" s="511" t="s">
        <v>88</v>
      </c>
      <c r="K85" s="851" t="s">
        <v>334</v>
      </c>
      <c r="L85" s="511" t="s">
        <v>201</v>
      </c>
      <c r="M85" s="852">
        <v>2992</v>
      </c>
      <c r="N85" s="853">
        <v>4</v>
      </c>
      <c r="O85" s="853">
        <v>17.920000000000002</v>
      </c>
      <c r="P85" s="853">
        <v>14.92</v>
      </c>
      <c r="Q85" s="854">
        <v>270.02</v>
      </c>
      <c r="R85" s="852"/>
      <c r="S85" s="853"/>
      <c r="T85" s="853"/>
      <c r="U85" s="853"/>
      <c r="V85" s="854"/>
      <c r="W85" s="852">
        <v>44132</v>
      </c>
      <c r="X85" s="853">
        <v>59</v>
      </c>
      <c r="Y85" s="853">
        <v>264.32</v>
      </c>
      <c r="Z85" s="853">
        <v>220.02</v>
      </c>
      <c r="AA85" s="854">
        <v>274.68</v>
      </c>
      <c r="AB85" s="852">
        <v>38148</v>
      </c>
      <c r="AC85" s="853">
        <v>625</v>
      </c>
      <c r="AD85" s="853">
        <v>228.48</v>
      </c>
      <c r="AE85" s="853">
        <v>190.18</v>
      </c>
      <c r="AF85" s="854">
        <v>274.68</v>
      </c>
      <c r="AG85" s="855">
        <v>8.2279999999999998</v>
      </c>
      <c r="AH85" s="855">
        <v>11</v>
      </c>
      <c r="AI85" s="855">
        <v>49.28</v>
      </c>
      <c r="AJ85" s="855">
        <v>41.02</v>
      </c>
      <c r="AK85" s="855">
        <v>274.68</v>
      </c>
      <c r="AL85" s="852">
        <v>19448</v>
      </c>
      <c r="AM85" s="853">
        <v>26</v>
      </c>
      <c r="AN85" s="853">
        <v>126.88</v>
      </c>
      <c r="AO85" s="853">
        <v>96.96</v>
      </c>
      <c r="AP85" s="854">
        <v>274.68</v>
      </c>
      <c r="AQ85" s="852">
        <v>53856</v>
      </c>
      <c r="AR85" s="853">
        <v>869</v>
      </c>
      <c r="AS85" s="853">
        <v>351.36</v>
      </c>
      <c r="AT85" s="853">
        <v>268.5</v>
      </c>
      <c r="AU85" s="854">
        <v>274.68</v>
      </c>
      <c r="AV85" s="856">
        <f t="shared" si="9"/>
        <v>139162.228</v>
      </c>
      <c r="AW85" s="857">
        <f t="shared" si="10"/>
        <v>21016</v>
      </c>
      <c r="AX85" s="858">
        <f t="shared" si="6"/>
        <v>1038.24</v>
      </c>
      <c r="AY85" s="858">
        <f t="shared" si="5"/>
        <v>831.6</v>
      </c>
      <c r="AZ85" s="858">
        <f>Q85+V85+AA85+AF85+AK85+AP85+AU85</f>
        <v>1643.4200000000003</v>
      </c>
    </row>
    <row r="86" spans="1:52" x14ac:dyDescent="0.2">
      <c r="A86" s="747" t="s">
        <v>60</v>
      </c>
      <c r="B86" s="747" t="s">
        <v>160</v>
      </c>
      <c r="C86" s="748"/>
      <c r="D86" s="748"/>
      <c r="E86" s="747" t="s">
        <v>445</v>
      </c>
      <c r="F86" s="748"/>
      <c r="G86" s="5"/>
      <c r="H86" s="748">
        <f t="shared" si="8"/>
        <v>0</v>
      </c>
      <c r="I86" s="747"/>
      <c r="J86" s="747" t="s">
        <v>89</v>
      </c>
      <c r="K86" s="747" t="s">
        <v>444</v>
      </c>
      <c r="L86" s="747" t="s">
        <v>154</v>
      </c>
      <c r="M86" s="749">
        <v>0</v>
      </c>
      <c r="N86" s="750">
        <v>0</v>
      </c>
      <c r="O86" s="750">
        <v>124.81</v>
      </c>
      <c r="P86" s="750">
        <f>D86</f>
        <v>0</v>
      </c>
      <c r="Q86" s="751">
        <f>F86</f>
        <v>0</v>
      </c>
      <c r="R86" s="749">
        <v>0</v>
      </c>
      <c r="S86" s="750">
        <v>0</v>
      </c>
      <c r="T86" s="750">
        <v>124.81</v>
      </c>
      <c r="U86" s="750"/>
      <c r="V86" s="751"/>
      <c r="W86" s="749">
        <v>0</v>
      </c>
      <c r="X86" s="750">
        <v>0</v>
      </c>
      <c r="Y86" s="750">
        <v>124.81</v>
      </c>
      <c r="Z86" s="750"/>
      <c r="AA86" s="751"/>
      <c r="AB86" s="749">
        <v>0</v>
      </c>
      <c r="AC86" s="750">
        <v>0</v>
      </c>
      <c r="AD86" s="750">
        <v>124.81</v>
      </c>
      <c r="AE86" s="750">
        <v>0</v>
      </c>
      <c r="AF86" s="751">
        <v>0</v>
      </c>
      <c r="AG86" s="752">
        <v>0</v>
      </c>
      <c r="AH86" s="752">
        <v>0</v>
      </c>
      <c r="AI86" s="752">
        <v>136.04</v>
      </c>
      <c r="AJ86" s="752"/>
      <c r="AK86" s="752"/>
      <c r="AL86" s="749"/>
      <c r="AM86" s="750"/>
      <c r="AN86" s="750">
        <v>136.04</v>
      </c>
      <c r="AO86" s="750"/>
      <c r="AP86" s="751"/>
      <c r="AQ86" s="749"/>
      <c r="AR86" s="750"/>
      <c r="AS86" s="750">
        <v>0</v>
      </c>
      <c r="AT86" s="750">
        <v>0</v>
      </c>
      <c r="AU86" s="751">
        <v>0</v>
      </c>
      <c r="AV86" s="753">
        <f t="shared" si="9"/>
        <v>0</v>
      </c>
      <c r="AW86" s="754">
        <f t="shared" si="10"/>
        <v>0</v>
      </c>
      <c r="AX86" s="755">
        <f t="shared" si="6"/>
        <v>771.31999999999994</v>
      </c>
      <c r="AY86" s="755">
        <f t="shared" si="5"/>
        <v>0</v>
      </c>
      <c r="AZ86" s="755">
        <f t="shared" ref="AZ86:AZ87" si="11">Q86+V86+AA86+AF86+AK86+AP86+AU86</f>
        <v>0</v>
      </c>
    </row>
    <row r="87" spans="1:52" ht="13.5" thickBot="1" x14ac:dyDescent="0.25">
      <c r="A87" s="747" t="s">
        <v>61</v>
      </c>
      <c r="B87" s="747" t="s">
        <v>143</v>
      </c>
      <c r="C87" s="748"/>
      <c r="D87" s="748"/>
      <c r="E87" s="747" t="s">
        <v>92</v>
      </c>
      <c r="F87" s="748"/>
      <c r="G87" s="5"/>
      <c r="H87" s="748">
        <f t="shared" si="8"/>
        <v>0</v>
      </c>
      <c r="I87" s="747"/>
      <c r="J87" s="747" t="s">
        <v>89</v>
      </c>
      <c r="K87" s="747" t="s">
        <v>444</v>
      </c>
      <c r="L87" s="747" t="s">
        <v>153</v>
      </c>
      <c r="M87" s="826">
        <v>13464</v>
      </c>
      <c r="N87" s="827">
        <v>18</v>
      </c>
      <c r="O87" s="827">
        <v>80.64</v>
      </c>
      <c r="P87" s="827">
        <v>70.489999999999995</v>
      </c>
      <c r="Q87" s="828">
        <v>136.38999999999999</v>
      </c>
      <c r="R87" s="826">
        <v>10472</v>
      </c>
      <c r="S87" s="827">
        <v>14</v>
      </c>
      <c r="T87" s="827">
        <v>62.72</v>
      </c>
      <c r="U87" s="827">
        <v>54.82</v>
      </c>
      <c r="V87" s="828">
        <v>140.16</v>
      </c>
      <c r="W87" s="826">
        <v>22440</v>
      </c>
      <c r="X87" s="827">
        <v>394</v>
      </c>
      <c r="Y87" s="827">
        <v>134.4</v>
      </c>
      <c r="Z87" s="827">
        <v>111.87</v>
      </c>
      <c r="AA87" s="828">
        <v>274.68</v>
      </c>
      <c r="AB87" s="826">
        <v>11220</v>
      </c>
      <c r="AC87" s="827">
        <v>193</v>
      </c>
      <c r="AD87" s="827">
        <v>67.2</v>
      </c>
      <c r="AE87" s="827">
        <v>58.74</v>
      </c>
      <c r="AF87" s="828">
        <v>140.16</v>
      </c>
      <c r="AG87" s="752">
        <v>16456</v>
      </c>
      <c r="AH87" s="752">
        <v>22</v>
      </c>
      <c r="AI87" s="752">
        <v>107.36</v>
      </c>
      <c r="AJ87" s="752">
        <v>86.15</v>
      </c>
      <c r="AK87" s="752">
        <v>140.16</v>
      </c>
      <c r="AL87" s="826">
        <v>20</v>
      </c>
      <c r="AM87" s="827">
        <v>14960</v>
      </c>
      <c r="AN87" s="827">
        <v>97.6</v>
      </c>
      <c r="AO87" s="827">
        <v>78.319999999999993</v>
      </c>
      <c r="AP87" s="828">
        <v>140.16</v>
      </c>
      <c r="AQ87" s="826"/>
      <c r="AR87" s="827"/>
      <c r="AS87" s="827">
        <v>0</v>
      </c>
      <c r="AT87" s="827">
        <v>0</v>
      </c>
      <c r="AU87" s="828">
        <v>0</v>
      </c>
      <c r="AV87" s="753">
        <f t="shared" si="9"/>
        <v>89012</v>
      </c>
      <c r="AW87" s="754">
        <f t="shared" si="10"/>
        <v>661</v>
      </c>
      <c r="AX87" s="755">
        <f t="shared" si="6"/>
        <v>549.91999999999996</v>
      </c>
      <c r="AY87" s="755">
        <f t="shared" si="5"/>
        <v>405.57</v>
      </c>
      <c r="AZ87" s="755">
        <f t="shared" si="11"/>
        <v>971.70999999999992</v>
      </c>
    </row>
    <row r="88" spans="1:52" ht="16.5" thickBot="1" x14ac:dyDescent="0.3">
      <c r="A88" s="829"/>
      <c r="B88" s="830" t="s">
        <v>96</v>
      </c>
      <c r="C88" s="289">
        <f>SUM(C8:C87)</f>
        <v>2062.0840000000003</v>
      </c>
      <c r="D88" s="289">
        <f>SUM(D8:D87)</f>
        <v>1409.6000000000001</v>
      </c>
      <c r="E88" s="831"/>
      <c r="F88" s="289">
        <f>SUM(F8:F87)</f>
        <v>2881.35</v>
      </c>
      <c r="G88" s="289"/>
      <c r="H88" s="832">
        <f>SUM(H8:H87)</f>
        <v>6353.0339999999997</v>
      </c>
      <c r="I88" s="830"/>
      <c r="J88" s="833" t="s">
        <v>113</v>
      </c>
      <c r="K88" s="833"/>
      <c r="L88" s="833"/>
      <c r="M88" s="834">
        <f>SUM(M8:M87)</f>
        <v>676940</v>
      </c>
      <c r="N88" s="834">
        <f>SUM(N8:N87)</f>
        <v>905</v>
      </c>
      <c r="O88" s="834">
        <f>SUM(O8:O87)</f>
        <v>4191.75</v>
      </c>
      <c r="P88" s="834">
        <f t="shared" ref="P88:AU88" si="12">SUM(P8:P87)</f>
        <v>3388.64</v>
      </c>
      <c r="Q88" s="834">
        <f t="shared" si="12"/>
        <v>2710.3799999999997</v>
      </c>
      <c r="R88" s="834">
        <f>SUM(R8:R87)</f>
        <v>7288512</v>
      </c>
      <c r="S88" s="834">
        <f>SUM(S8:S87)</f>
        <v>9744</v>
      </c>
      <c r="T88" s="835">
        <f>SUM(T8:T87)</f>
        <v>47111.049999999974</v>
      </c>
      <c r="U88" s="834">
        <f t="shared" si="12"/>
        <v>32907.079999999994</v>
      </c>
      <c r="V88" s="836">
        <f t="shared" si="12"/>
        <v>14563.82</v>
      </c>
      <c r="W88" s="837"/>
      <c r="X88" s="838"/>
      <c r="Y88" s="839">
        <f>SUM(Y8:Y87)</f>
        <v>41388.680000000008</v>
      </c>
      <c r="Z88" s="839">
        <f>SUM(Z8:Z87)</f>
        <v>28556.280000000002</v>
      </c>
      <c r="AA88" s="840">
        <f>SUM(AA8:AA87)</f>
        <v>14913.310000000003</v>
      </c>
      <c r="AB88" s="841"/>
      <c r="AC88" s="839"/>
      <c r="AD88" s="839">
        <f>SUM(AD8:AD87)</f>
        <v>27069.520000000004</v>
      </c>
      <c r="AE88" s="839">
        <f t="shared" si="12"/>
        <v>19274.950000000004</v>
      </c>
      <c r="AF88" s="840">
        <f t="shared" si="12"/>
        <v>12992.410000000002</v>
      </c>
      <c r="AG88" s="841"/>
      <c r="AH88" s="839"/>
      <c r="AI88" s="839">
        <f t="shared" si="12"/>
        <v>20441.050000000003</v>
      </c>
      <c r="AJ88" s="839">
        <f t="shared" si="12"/>
        <v>13147.350000000002</v>
      </c>
      <c r="AK88" s="839">
        <f t="shared" si="12"/>
        <v>13829.910000000003</v>
      </c>
      <c r="AL88" s="842"/>
      <c r="AM88" s="842"/>
      <c r="AN88" s="842"/>
      <c r="AO88" s="842"/>
      <c r="AP88" s="842">
        <v>0</v>
      </c>
      <c r="AQ88" s="841"/>
      <c r="AR88" s="839"/>
      <c r="AS88" s="839">
        <f t="shared" si="12"/>
        <v>4028.7200000000003</v>
      </c>
      <c r="AT88" s="839">
        <f t="shared" si="12"/>
        <v>2912.43</v>
      </c>
      <c r="AU88" s="839">
        <f t="shared" si="12"/>
        <v>2606.67</v>
      </c>
      <c r="AV88" s="843">
        <f>SUM(AV8:AV87)</f>
        <v>21935905.588</v>
      </c>
      <c r="AW88" s="843" t="e">
        <f>SUM(AW8:AW87)</f>
        <v>#REF!</v>
      </c>
      <c r="AX88" s="844">
        <f>SUM(AX8:AX87)</f>
        <v>172565.36000000002</v>
      </c>
      <c r="AY88" s="844">
        <f>SUM(AY8:AY87)</f>
        <v>93590.61</v>
      </c>
      <c r="AZ88" s="844">
        <f>SUM(AZ8:AZ87)</f>
        <v>76240.209999999977</v>
      </c>
    </row>
    <row r="89" spans="1:52" s="142" customFormat="1" x14ac:dyDescent="0.2">
      <c r="A89" s="5"/>
      <c r="B89" s="5"/>
      <c r="E89" s="845"/>
      <c r="G89" s="24"/>
      <c r="H89" s="144"/>
      <c r="I89" s="5"/>
      <c r="J89" s="5"/>
      <c r="K89" s="5"/>
      <c r="L89" s="5"/>
      <c r="M89" s="151"/>
      <c r="N89" s="151"/>
      <c r="O89" s="544"/>
      <c r="P89" s="544"/>
      <c r="Q89" s="544"/>
      <c r="R89" s="24"/>
      <c r="S89" s="152"/>
      <c r="T89" s="5"/>
      <c r="U89" s="5"/>
      <c r="V89" s="5"/>
      <c r="W89" s="152"/>
      <c r="X89" s="152"/>
      <c r="Y89" s="5"/>
      <c r="Z89" s="5"/>
      <c r="AA89" s="5"/>
      <c r="AB89" s="846"/>
      <c r="AC89" s="151"/>
      <c r="AD89" s="5"/>
      <c r="AE89" s="5"/>
      <c r="AF89" s="5"/>
      <c r="AI89" s="5"/>
      <c r="AJ89" s="5"/>
      <c r="AK89" s="847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52" x14ac:dyDescent="0.2">
      <c r="B90" s="747" t="s">
        <v>141</v>
      </c>
      <c r="C90" s="748" t="s">
        <v>363</v>
      </c>
      <c r="H90" s="144"/>
      <c r="AC90" s="151"/>
    </row>
    <row r="91" spans="1:52" x14ac:dyDescent="0.2">
      <c r="B91" s="747" t="s">
        <v>143</v>
      </c>
      <c r="C91" s="748" t="s">
        <v>364</v>
      </c>
      <c r="H91" s="144"/>
      <c r="AC91" s="151"/>
      <c r="AK91" s="848"/>
    </row>
    <row r="92" spans="1:52" x14ac:dyDescent="0.2">
      <c r="B92" s="747" t="s">
        <v>158</v>
      </c>
      <c r="C92" s="748" t="s">
        <v>365</v>
      </c>
      <c r="H92" s="144"/>
    </row>
    <row r="93" spans="1:52" x14ac:dyDescent="0.2">
      <c r="B93" s="747" t="s">
        <v>362</v>
      </c>
      <c r="C93" s="748" t="s">
        <v>366</v>
      </c>
      <c r="H93" s="144"/>
    </row>
    <row r="94" spans="1:52" x14ac:dyDescent="0.2">
      <c r="B94" s="747" t="s">
        <v>142</v>
      </c>
      <c r="C94" s="748" t="s">
        <v>367</v>
      </c>
      <c r="H94" s="144"/>
    </row>
    <row r="95" spans="1:52" x14ac:dyDescent="0.2">
      <c r="B95" s="747" t="s">
        <v>157</v>
      </c>
      <c r="C95" s="748" t="s">
        <v>368</v>
      </c>
    </row>
    <row r="96" spans="1:52" x14ac:dyDescent="0.2">
      <c r="B96" s="747" t="s">
        <v>194</v>
      </c>
      <c r="C96" s="748" t="s">
        <v>369</v>
      </c>
    </row>
    <row r="97" spans="1:7" x14ac:dyDescent="0.2">
      <c r="A97" s="747"/>
      <c r="B97" s="747"/>
    </row>
    <row r="99" spans="1:7" x14ac:dyDescent="0.2">
      <c r="C99" s="142" t="s">
        <v>63</v>
      </c>
      <c r="D99" s="142" t="s">
        <v>95</v>
      </c>
      <c r="F99" s="142" t="s">
        <v>94</v>
      </c>
    </row>
    <row r="100" spans="1:7" x14ac:dyDescent="0.2">
      <c r="B100" s="511" t="s">
        <v>141</v>
      </c>
      <c r="C100" s="860">
        <f>C38+C61+C16</f>
        <v>-1424.9599999999998</v>
      </c>
      <c r="D100" s="860">
        <f>D38+D61+D16</f>
        <v>-1088.9000000000001</v>
      </c>
      <c r="E100" s="747" t="s">
        <v>158</v>
      </c>
      <c r="F100" s="860">
        <f>F38+F61+F16</f>
        <v>960.45</v>
      </c>
    </row>
    <row r="101" spans="1:7" x14ac:dyDescent="0.2">
      <c r="B101" s="511" t="s">
        <v>142</v>
      </c>
      <c r="C101" s="142">
        <f>C82+C83+C85</f>
        <v>1132.1599999999999</v>
      </c>
      <c r="D101" s="142">
        <f>D82+D83+D85</f>
        <v>865.16</v>
      </c>
      <c r="E101" s="747" t="s">
        <v>157</v>
      </c>
      <c r="F101" s="142">
        <f>F82+F83+F85</f>
        <v>960.45</v>
      </c>
    </row>
    <row r="102" spans="1:7" ht="13.5" thickBot="1" x14ac:dyDescent="0.25">
      <c r="B102" s="20"/>
      <c r="C102" s="849">
        <f>SUM(C100:C101)</f>
        <v>-292.79999999999995</v>
      </c>
      <c r="D102" s="849">
        <f>SUM(D100:D101)</f>
        <v>-223.74000000000012</v>
      </c>
      <c r="E102" s="850"/>
      <c r="F102" s="644">
        <f>SUM(F100:F101)</f>
        <v>1920.9</v>
      </c>
      <c r="G102" s="875">
        <f>F102+D102+C102</f>
        <v>1404.36</v>
      </c>
    </row>
    <row r="103" spans="1:7" ht="13.5" thickTop="1" x14ac:dyDescent="0.2">
      <c r="F103" s="860"/>
      <c r="G103" s="876"/>
    </row>
    <row r="104" spans="1:7" ht="13.5" thickBot="1" x14ac:dyDescent="0.25">
      <c r="B104" s="871" t="s">
        <v>141</v>
      </c>
      <c r="C104" s="849">
        <f>C29+C30+C31+C32</f>
        <v>2354.884</v>
      </c>
      <c r="D104" s="849">
        <f>D29+D30+D31+D32</f>
        <v>1633.3400000000001</v>
      </c>
      <c r="E104" s="872" t="s">
        <v>158</v>
      </c>
      <c r="F104" s="644">
        <f>F29+F30+F31+F32</f>
        <v>960.45</v>
      </c>
      <c r="G104" s="875">
        <f>F104+D104+C104</f>
        <v>4948.674</v>
      </c>
    </row>
    <row r="105" spans="1:7" ht="13.5" thickTop="1" x14ac:dyDescent="0.2">
      <c r="F105" s="860"/>
      <c r="G105" s="876">
        <f>SUM(G102:G104)</f>
        <v>6353.0339999999997</v>
      </c>
    </row>
  </sheetData>
  <mergeCells count="16">
    <mergeCell ref="J1:AF1"/>
    <mergeCell ref="J2:AF2"/>
    <mergeCell ref="J3:AF3"/>
    <mergeCell ref="R5:V5"/>
    <mergeCell ref="W5:AA5"/>
    <mergeCell ref="AB5:AF5"/>
    <mergeCell ref="AV6:AW6"/>
    <mergeCell ref="AG5:AK5"/>
    <mergeCell ref="AL5:AP5"/>
    <mergeCell ref="AQ5:AU5"/>
    <mergeCell ref="M6:N6"/>
    <mergeCell ref="R6:S6"/>
    <mergeCell ref="W6:X6"/>
    <mergeCell ref="AB6:AC6"/>
    <mergeCell ref="AG6:AH6"/>
    <mergeCell ref="AL6:AM6"/>
  </mergeCells>
  <printOptions horizontalCentered="1" gridLines="1"/>
  <pageMargins left="0.25" right="0.25" top="0.75" bottom="0.75" header="0.3" footer="0.3"/>
  <pageSetup scale="22" fitToHeight="0" orientation="landscape" r:id="rId1"/>
  <headerFooter>
    <oddFooter>Page &amp;P of &amp;N</oddFooter>
  </headerFooter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9"/>
  <sheetViews>
    <sheetView topLeftCell="C25" zoomScaleNormal="100" workbookViewId="0">
      <pane xSplit="4" topLeftCell="G1" activePane="topRight" state="frozen"/>
      <selection activeCell="C1" sqref="C1"/>
      <selection pane="topRight" activeCell="AN75" sqref="AN75"/>
    </sheetView>
  </sheetViews>
  <sheetFormatPr defaultColWidth="9.140625" defaultRowHeight="12.75" x14ac:dyDescent="0.2"/>
  <cols>
    <col min="1" max="1" width="10.5703125" style="1" customWidth="1"/>
    <col min="2" max="2" width="38.28515625" style="1" customWidth="1"/>
    <col min="3" max="4" width="13" style="7" customWidth="1"/>
    <col min="5" max="5" width="35.28515625" style="602" bestFit="1" customWidth="1"/>
    <col min="6" max="6" width="10.7109375" style="7" customWidth="1"/>
    <col min="7" max="7" width="11.140625" style="24" customWidth="1"/>
    <col min="8" max="8" width="19.85546875" style="142" customWidth="1"/>
    <col min="9" max="9" width="16.42578125" style="6" customWidth="1"/>
    <col min="10" max="10" width="10" style="1" customWidth="1"/>
    <col min="11" max="11" width="25.85546875" style="1" customWidth="1"/>
    <col min="12" max="12" width="16.28515625" style="1" customWidth="1"/>
    <col min="13" max="13" width="11.5703125" style="41" customWidth="1"/>
    <col min="14" max="14" width="9.28515625" style="41" customWidth="1"/>
    <col min="15" max="17" width="9.28515625" style="35" customWidth="1"/>
    <col min="18" max="18" width="10.140625" style="25" customWidth="1"/>
    <col min="19" max="19" width="9.28515625" style="13" customWidth="1"/>
    <col min="20" max="20" width="10.5703125" style="1" customWidth="1"/>
    <col min="21" max="22" width="9.28515625" style="1" customWidth="1"/>
    <col min="23" max="24" width="9.28515625" style="13" customWidth="1"/>
    <col min="25" max="27" width="9.28515625" style="1" customWidth="1"/>
    <col min="28" max="28" width="9.28515625" style="504" customWidth="1"/>
    <col min="29" max="29" width="10.5703125" style="14" customWidth="1"/>
    <col min="30" max="32" width="9.28515625" style="1" customWidth="1"/>
    <col min="33" max="34" width="9.28515625" style="7" customWidth="1"/>
    <col min="35" max="36" width="9.28515625" style="1" customWidth="1"/>
    <col min="37" max="37" width="10" style="1" customWidth="1"/>
    <col min="38" max="39" width="9.28515625" style="7" customWidth="1"/>
    <col min="40" max="47" width="9.28515625" style="1" customWidth="1"/>
    <col min="48" max="48" width="10.140625" style="1" bestFit="1" customWidth="1"/>
    <col min="49" max="49" width="9.140625" style="1"/>
    <col min="50" max="52" width="9.140625" style="7"/>
    <col min="53" max="16384" width="9.140625" style="1"/>
  </cols>
  <sheetData>
    <row r="1" spans="1:52" ht="14.25" x14ac:dyDescent="0.2">
      <c r="A1" t="s">
        <v>144</v>
      </c>
      <c r="B1"/>
      <c r="C1" s="358"/>
      <c r="D1" s="358"/>
      <c r="E1" s="594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2"/>
      <c r="AF1" s="893"/>
      <c r="AG1" s="11"/>
      <c r="AH1" s="11"/>
    </row>
    <row r="2" spans="1:52" ht="14.25" x14ac:dyDescent="0.2">
      <c r="A2" t="s">
        <v>0</v>
      </c>
      <c r="B2"/>
      <c r="C2" s="358"/>
      <c r="D2" s="358"/>
      <c r="E2" s="594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5"/>
      <c r="AF2" s="896"/>
      <c r="AG2" s="11"/>
      <c r="AH2" s="11"/>
    </row>
    <row r="3" spans="1:52" ht="15" thickBot="1" x14ac:dyDescent="0.25">
      <c r="A3" t="s">
        <v>99</v>
      </c>
      <c r="B3"/>
      <c r="C3" s="358"/>
      <c r="D3" s="358"/>
      <c r="E3" s="594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9"/>
      <c r="AG3" s="11"/>
      <c r="AH3" s="11"/>
    </row>
    <row r="4" spans="1:52" ht="14.25" thickBot="1" x14ac:dyDescent="0.3">
      <c r="A4" s="8" t="s">
        <v>172</v>
      </c>
      <c r="B4" s="416" t="s">
        <v>396</v>
      </c>
      <c r="C4" s="10"/>
      <c r="D4" s="10"/>
      <c r="E4" s="595"/>
      <c r="F4" s="359"/>
      <c r="G4" s="143"/>
      <c r="H4" s="144"/>
      <c r="I4" s="222"/>
      <c r="M4" s="360"/>
      <c r="N4" s="360"/>
      <c r="O4" s="360"/>
      <c r="P4" s="360"/>
      <c r="Q4" s="360"/>
      <c r="R4" s="361"/>
      <c r="S4" s="361"/>
      <c r="T4" s="362"/>
      <c r="U4" s="362"/>
      <c r="V4" s="362"/>
      <c r="W4" s="361"/>
      <c r="X4" s="361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54"/>
      <c r="AW4" s="54"/>
    </row>
    <row r="5" spans="1:52" ht="13.5" thickBot="1" x14ac:dyDescent="0.25">
      <c r="A5" s="126"/>
      <c r="B5" s="417"/>
      <c r="C5" s="418"/>
      <c r="D5" s="418"/>
      <c r="E5" s="596"/>
      <c r="F5" s="418"/>
      <c r="G5" s="419"/>
      <c r="H5" s="124"/>
      <c r="I5" s="420"/>
      <c r="J5" s="130"/>
      <c r="K5" s="542"/>
      <c r="L5" s="38"/>
      <c r="M5" s="363"/>
      <c r="N5" s="364"/>
      <c r="O5" s="364" t="s">
        <v>148</v>
      </c>
      <c r="P5" s="364"/>
      <c r="Q5" s="365"/>
      <c r="R5" s="900" t="s">
        <v>151</v>
      </c>
      <c r="S5" s="901"/>
      <c r="T5" s="901"/>
      <c r="U5" s="901"/>
      <c r="V5" s="902"/>
      <c r="W5" s="903" t="s">
        <v>135</v>
      </c>
      <c r="X5" s="904"/>
      <c r="Y5" s="904"/>
      <c r="Z5" s="904"/>
      <c r="AA5" s="905"/>
      <c r="AB5" s="906" t="s">
        <v>136</v>
      </c>
      <c r="AC5" s="907"/>
      <c r="AD5" s="907"/>
      <c r="AE5" s="907"/>
      <c r="AF5" s="908"/>
      <c r="AG5" s="911" t="s">
        <v>137</v>
      </c>
      <c r="AH5" s="912"/>
      <c r="AI5" s="912"/>
      <c r="AJ5" s="912"/>
      <c r="AK5" s="913"/>
      <c r="AL5" s="914" t="s">
        <v>138</v>
      </c>
      <c r="AM5" s="915"/>
      <c r="AN5" s="915"/>
      <c r="AO5" s="915"/>
      <c r="AP5" s="916"/>
      <c r="AQ5" s="917" t="s">
        <v>139</v>
      </c>
      <c r="AR5" s="918"/>
      <c r="AS5" s="918"/>
      <c r="AT5" s="918"/>
      <c r="AU5" s="918"/>
      <c r="AV5" s="126"/>
      <c r="AW5" s="417"/>
      <c r="AX5" s="668"/>
      <c r="AY5" s="668"/>
      <c r="AZ5" s="669"/>
    </row>
    <row r="6" spans="1:52" x14ac:dyDescent="0.2">
      <c r="A6" s="421"/>
      <c r="B6" s="52" t="s">
        <v>97</v>
      </c>
      <c r="C6" s="104" t="s">
        <v>104</v>
      </c>
      <c r="D6" s="104"/>
      <c r="E6" s="597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4"/>
      <c r="L6" s="127"/>
      <c r="M6" s="919" t="s">
        <v>131</v>
      </c>
      <c r="N6" s="920"/>
      <c r="O6" s="366"/>
      <c r="P6" s="366"/>
      <c r="Q6" s="366"/>
      <c r="R6" s="919" t="s">
        <v>131</v>
      </c>
      <c r="S6" s="920"/>
      <c r="T6" s="367"/>
      <c r="U6" s="366"/>
      <c r="V6" s="368"/>
      <c r="W6" s="919" t="s">
        <v>131</v>
      </c>
      <c r="X6" s="920"/>
      <c r="Y6" s="366"/>
      <c r="Z6" s="366"/>
      <c r="AA6" s="368"/>
      <c r="AB6" s="919" t="s">
        <v>131</v>
      </c>
      <c r="AC6" s="920"/>
      <c r="AD6" s="366"/>
      <c r="AE6" s="366"/>
      <c r="AF6" s="366"/>
      <c r="AG6" s="919" t="s">
        <v>131</v>
      </c>
      <c r="AH6" s="921"/>
      <c r="AI6" s="366"/>
      <c r="AJ6" s="366"/>
      <c r="AK6" s="368"/>
      <c r="AL6" s="919" t="s">
        <v>131</v>
      </c>
      <c r="AM6" s="920"/>
      <c r="AN6" s="366"/>
      <c r="AO6" s="366"/>
      <c r="AP6" s="366"/>
      <c r="AQ6" s="369" t="s">
        <v>131</v>
      </c>
      <c r="AR6" s="368"/>
      <c r="AS6" s="360"/>
      <c r="AT6" s="366"/>
      <c r="AU6" s="360"/>
      <c r="AV6" s="909" t="s">
        <v>131</v>
      </c>
      <c r="AW6" s="910"/>
      <c r="AX6" s="668"/>
      <c r="AY6" s="303"/>
      <c r="AZ6" s="669"/>
    </row>
    <row r="7" spans="1:52" ht="15.75" thickBot="1" x14ac:dyDescent="0.3">
      <c r="A7" s="424" t="s">
        <v>100</v>
      </c>
      <c r="B7" s="238"/>
      <c r="C7" s="425" t="s">
        <v>63</v>
      </c>
      <c r="D7" s="425" t="s">
        <v>95</v>
      </c>
      <c r="E7" s="598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543"/>
      <c r="L7" s="132" t="s">
        <v>147</v>
      </c>
      <c r="M7" s="371" t="s">
        <v>149</v>
      </c>
      <c r="N7" s="372" t="s">
        <v>150</v>
      </c>
      <c r="O7" s="373" t="s">
        <v>63</v>
      </c>
      <c r="P7" s="373" t="s">
        <v>95</v>
      </c>
      <c r="Q7" s="373" t="s">
        <v>94</v>
      </c>
      <c r="R7" s="371" t="s">
        <v>149</v>
      </c>
      <c r="S7" s="372" t="s">
        <v>150</v>
      </c>
      <c r="T7" s="374" t="s">
        <v>63</v>
      </c>
      <c r="U7" s="373" t="s">
        <v>95</v>
      </c>
      <c r="V7" s="372" t="s">
        <v>94</v>
      </c>
      <c r="W7" s="371" t="s">
        <v>149</v>
      </c>
      <c r="X7" s="372" t="s">
        <v>150</v>
      </c>
      <c r="Y7" s="375" t="s">
        <v>63</v>
      </c>
      <c r="Z7" s="375" t="s">
        <v>95</v>
      </c>
      <c r="AA7" s="376" t="s">
        <v>94</v>
      </c>
      <c r="AB7" s="371" t="s">
        <v>149</v>
      </c>
      <c r="AC7" s="372" t="s">
        <v>150</v>
      </c>
      <c r="AD7" s="375" t="s">
        <v>63</v>
      </c>
      <c r="AE7" s="375" t="s">
        <v>95</v>
      </c>
      <c r="AF7" s="375" t="s">
        <v>94</v>
      </c>
      <c r="AG7" s="371" t="s">
        <v>152</v>
      </c>
      <c r="AH7" s="374" t="s">
        <v>150</v>
      </c>
      <c r="AI7" s="375" t="s">
        <v>63</v>
      </c>
      <c r="AJ7" s="375" t="s">
        <v>95</v>
      </c>
      <c r="AK7" s="376" t="s">
        <v>94</v>
      </c>
      <c r="AL7" s="378" t="s">
        <v>149</v>
      </c>
      <c r="AM7" s="516" t="s">
        <v>150</v>
      </c>
      <c r="AN7" s="517" t="s">
        <v>63</v>
      </c>
      <c r="AO7" s="517" t="s">
        <v>95</v>
      </c>
      <c r="AP7" s="517" t="s">
        <v>94</v>
      </c>
      <c r="AQ7" s="378" t="s">
        <v>149</v>
      </c>
      <c r="AR7" s="516" t="s">
        <v>150</v>
      </c>
      <c r="AS7" s="377" t="s">
        <v>63</v>
      </c>
      <c r="AT7" s="517" t="s">
        <v>95</v>
      </c>
      <c r="AU7" s="377" t="s">
        <v>94</v>
      </c>
      <c r="AV7" s="526" t="s">
        <v>149</v>
      </c>
      <c r="AW7" s="665" t="s">
        <v>150</v>
      </c>
      <c r="AX7" s="525" t="s">
        <v>63</v>
      </c>
      <c r="AY7" s="375" t="s">
        <v>95</v>
      </c>
      <c r="AZ7" s="376" t="s">
        <v>94</v>
      </c>
    </row>
    <row r="8" spans="1:52" s="6" customFormat="1" x14ac:dyDescent="0.2">
      <c r="A8"/>
      <c r="B8" t="s">
        <v>228</v>
      </c>
      <c r="C8" s="358"/>
      <c r="D8" s="358"/>
      <c r="E8" t="s">
        <v>158</v>
      </c>
      <c r="F8" s="358"/>
      <c r="H8" s="358">
        <f t="shared" ref="H8:H71" si="0">C8+D8+F8</f>
        <v>0</v>
      </c>
      <c r="I8"/>
      <c r="J8"/>
      <c r="K8"/>
      <c r="L8"/>
      <c r="M8" s="398">
        <f>+R8+W8</f>
        <v>0</v>
      </c>
      <c r="N8" s="367"/>
      <c r="O8" s="367"/>
      <c r="P8" s="367"/>
      <c r="Q8" s="368"/>
      <c r="R8" s="398">
        <v>0</v>
      </c>
      <c r="S8" s="367">
        <v>0</v>
      </c>
      <c r="T8" s="367">
        <v>0</v>
      </c>
      <c r="U8" s="367">
        <v>0</v>
      </c>
      <c r="V8" s="368">
        <v>0</v>
      </c>
      <c r="W8" s="398"/>
      <c r="X8" s="367"/>
      <c r="Y8" s="367"/>
      <c r="Z8" s="367"/>
      <c r="AA8" s="368"/>
      <c r="AB8" s="398"/>
      <c r="AC8" s="367"/>
      <c r="AD8" s="367"/>
      <c r="AE8" s="367"/>
      <c r="AF8" s="368"/>
      <c r="AG8" s="360"/>
      <c r="AH8" s="360"/>
      <c r="AI8" s="360"/>
      <c r="AJ8" s="360"/>
      <c r="AK8" s="360"/>
      <c r="AL8" s="757"/>
      <c r="AM8" s="367">
        <v>0</v>
      </c>
      <c r="AN8" s="367">
        <v>0</v>
      </c>
      <c r="AO8" s="367">
        <v>0</v>
      </c>
      <c r="AP8" s="368">
        <v>0</v>
      </c>
      <c r="AQ8" s="398"/>
      <c r="AR8" s="367"/>
      <c r="AS8" s="367">
        <v>0</v>
      </c>
      <c r="AT8" s="367">
        <v>0</v>
      </c>
      <c r="AU8" s="368">
        <v>0</v>
      </c>
      <c r="AV8" s="706">
        <f t="shared" ref="AV8:AV39" si="1">M8+R8+W8+AB8+AG8+AM8+AQ8</f>
        <v>0</v>
      </c>
      <c r="AW8" s="685" t="e">
        <f>N8+S8+X8+AC8+AH8+#REF!+AR8</f>
        <v>#REF!</v>
      </c>
      <c r="AX8" s="686">
        <f>O8+T8+Y8+AD8+AI8+AN8+AS8</f>
        <v>0</v>
      </c>
      <c r="AY8" s="686">
        <f>P8+U8+Z8+AE8+AJ8+AO8+AT8</f>
        <v>0</v>
      </c>
      <c r="AZ8" s="686">
        <f>Q8+V8+AA8+AF8+AK8+AP8+AU8</f>
        <v>0</v>
      </c>
    </row>
    <row r="9" spans="1:52" s="6" customFormat="1" x14ac:dyDescent="0.2">
      <c r="A9" t="s">
        <v>3</v>
      </c>
      <c r="B9" t="s">
        <v>141</v>
      </c>
      <c r="C9" s="358"/>
      <c r="D9" s="358"/>
      <c r="E9" t="s">
        <v>103</v>
      </c>
      <c r="F9" s="358"/>
      <c r="H9" s="358">
        <f t="shared" si="0"/>
        <v>0</v>
      </c>
      <c r="I9"/>
      <c r="J9" t="s">
        <v>72</v>
      </c>
      <c r="K9"/>
      <c r="L9"/>
      <c r="M9" s="399"/>
      <c r="N9" s="400"/>
      <c r="O9" s="400"/>
      <c r="P9" s="400"/>
      <c r="Q9" s="401"/>
      <c r="R9" s="399"/>
      <c r="S9" s="400"/>
      <c r="T9" s="400">
        <v>0</v>
      </c>
      <c r="U9" s="400">
        <v>0</v>
      </c>
      <c r="V9" s="401"/>
      <c r="W9" s="399"/>
      <c r="X9" s="400"/>
      <c r="Y9" s="400"/>
      <c r="Z9" s="400"/>
      <c r="AA9" s="401"/>
      <c r="AB9" s="399"/>
      <c r="AC9" s="400"/>
      <c r="AD9" s="400"/>
      <c r="AE9" s="400"/>
      <c r="AF9" s="401"/>
      <c r="AG9" s="360"/>
      <c r="AH9" s="360"/>
      <c r="AI9" s="360"/>
      <c r="AJ9" s="360"/>
      <c r="AK9" s="360"/>
      <c r="AL9" s="399">
        <v>0</v>
      </c>
      <c r="AM9" s="400">
        <v>0</v>
      </c>
      <c r="AN9" s="400">
        <v>0</v>
      </c>
      <c r="AO9" s="400">
        <v>0</v>
      </c>
      <c r="AP9" s="401">
        <v>0</v>
      </c>
      <c r="AQ9" s="399"/>
      <c r="AR9" s="400"/>
      <c r="AS9" s="400">
        <v>0</v>
      </c>
      <c r="AT9" s="400">
        <v>0</v>
      </c>
      <c r="AU9" s="401">
        <v>0</v>
      </c>
      <c r="AV9" s="706">
        <f t="shared" si="1"/>
        <v>0</v>
      </c>
      <c r="AW9" s="685">
        <f t="shared" ref="AW9:AW40" si="2">N9+S9+X9+AC9+AH9+AL9+AR9</f>
        <v>0</v>
      </c>
      <c r="AX9" s="686">
        <f t="shared" ref="AX9:AZ69" si="3">O9+T9+Y9+AD9+AI9+AN9+AS9</f>
        <v>0</v>
      </c>
      <c r="AY9" s="686">
        <f t="shared" si="3"/>
        <v>0</v>
      </c>
      <c r="AZ9" s="686">
        <f t="shared" si="3"/>
        <v>0</v>
      </c>
    </row>
    <row r="10" spans="1:52" s="6" customFormat="1" x14ac:dyDescent="0.2">
      <c r="A10" t="s">
        <v>4</v>
      </c>
      <c r="B10" t="s">
        <v>141</v>
      </c>
      <c r="C10" s="358"/>
      <c r="D10" s="358"/>
      <c r="E10" t="s">
        <v>103</v>
      </c>
      <c r="F10" s="358"/>
      <c r="H10" s="358">
        <f t="shared" si="0"/>
        <v>0</v>
      </c>
      <c r="I10"/>
      <c r="J10" t="s">
        <v>72</v>
      </c>
      <c r="K10"/>
      <c r="L10"/>
      <c r="M10" s="399"/>
      <c r="N10" s="400"/>
      <c r="O10" s="400"/>
      <c r="P10" s="400"/>
      <c r="Q10" s="401"/>
      <c r="R10" s="399"/>
      <c r="S10" s="400"/>
      <c r="T10" s="400">
        <v>0</v>
      </c>
      <c r="U10" s="400">
        <v>0</v>
      </c>
      <c r="V10" s="401"/>
      <c r="W10" s="399"/>
      <c r="X10" s="400"/>
      <c r="Y10" s="400"/>
      <c r="Z10" s="400"/>
      <c r="AA10" s="401"/>
      <c r="AB10" s="399"/>
      <c r="AC10" s="400"/>
      <c r="AD10" s="400"/>
      <c r="AE10" s="400"/>
      <c r="AF10" s="401"/>
      <c r="AG10" s="360"/>
      <c r="AH10" s="360"/>
      <c r="AI10" s="360"/>
      <c r="AJ10" s="360"/>
      <c r="AK10" s="360"/>
      <c r="AL10" s="399"/>
      <c r="AM10" s="400"/>
      <c r="AN10" s="400"/>
      <c r="AO10" s="400"/>
      <c r="AP10" s="401"/>
      <c r="AQ10" s="399"/>
      <c r="AR10" s="400"/>
      <c r="AS10" s="400">
        <v>0</v>
      </c>
      <c r="AT10" s="400">
        <v>0</v>
      </c>
      <c r="AU10" s="401">
        <v>0</v>
      </c>
      <c r="AV10" s="706">
        <f t="shared" si="1"/>
        <v>0</v>
      </c>
      <c r="AW10" s="685">
        <f t="shared" si="2"/>
        <v>0</v>
      </c>
      <c r="AX10" s="686">
        <f t="shared" si="3"/>
        <v>0</v>
      </c>
      <c r="AY10" s="686">
        <f t="shared" si="3"/>
        <v>0</v>
      </c>
      <c r="AZ10" s="686">
        <f t="shared" si="3"/>
        <v>0</v>
      </c>
    </row>
    <row r="11" spans="1:52" s="701" customFormat="1" x14ac:dyDescent="0.2">
      <c r="A11" s="697" t="s">
        <v>5</v>
      </c>
      <c r="B11" s="697" t="s">
        <v>141</v>
      </c>
      <c r="C11" s="702">
        <v>78.08</v>
      </c>
      <c r="D11" s="702">
        <v>59.67</v>
      </c>
      <c r="E11" s="697" t="s">
        <v>103</v>
      </c>
      <c r="F11" s="702">
        <v>274.68</v>
      </c>
      <c r="H11" s="702">
        <f t="shared" si="0"/>
        <v>412.43</v>
      </c>
      <c r="I11" s="697" t="s">
        <v>398</v>
      </c>
      <c r="J11" s="697" t="s">
        <v>73</v>
      </c>
      <c r="K11" s="709" t="s">
        <v>318</v>
      </c>
      <c r="L11" s="697" t="s">
        <v>204</v>
      </c>
      <c r="M11" s="703"/>
      <c r="N11" s="704"/>
      <c r="O11" s="704"/>
      <c r="P11" s="704"/>
      <c r="Q11" s="705"/>
      <c r="R11" s="703">
        <v>80784</v>
      </c>
      <c r="S11" s="704">
        <v>108</v>
      </c>
      <c r="T11" s="704">
        <v>483.84</v>
      </c>
      <c r="U11" s="704">
        <v>402.74</v>
      </c>
      <c r="V11" s="705">
        <v>272.11</v>
      </c>
      <c r="W11" s="703">
        <v>49368</v>
      </c>
      <c r="X11" s="704">
        <v>66</v>
      </c>
      <c r="Y11" s="704">
        <v>295.68</v>
      </c>
      <c r="Z11" s="704">
        <v>246.12</v>
      </c>
      <c r="AA11" s="705">
        <v>274.68</v>
      </c>
      <c r="AB11" s="703">
        <v>17952</v>
      </c>
      <c r="AC11" s="704">
        <v>290</v>
      </c>
      <c r="AD11" s="704">
        <v>107.52</v>
      </c>
      <c r="AE11" s="704">
        <v>89.5</v>
      </c>
      <c r="AF11" s="705">
        <v>274.68</v>
      </c>
      <c r="AG11" s="698">
        <v>0</v>
      </c>
      <c r="AH11" s="698">
        <v>0</v>
      </c>
      <c r="AI11" s="698">
        <v>0</v>
      </c>
      <c r="AJ11" s="698">
        <v>0</v>
      </c>
      <c r="AK11" s="698">
        <v>274.68</v>
      </c>
      <c r="AL11" s="703">
        <v>11968</v>
      </c>
      <c r="AM11" s="704">
        <v>16</v>
      </c>
      <c r="AN11" s="704">
        <v>78.08</v>
      </c>
      <c r="AO11" s="704">
        <v>59.67</v>
      </c>
      <c r="AP11" s="705">
        <v>274.68</v>
      </c>
      <c r="AQ11" s="703"/>
      <c r="AR11" s="704"/>
      <c r="AS11" s="704">
        <v>0</v>
      </c>
      <c r="AT11" s="704">
        <v>0</v>
      </c>
      <c r="AU11" s="705">
        <v>0</v>
      </c>
      <c r="AV11" s="707">
        <f t="shared" si="1"/>
        <v>148120</v>
      </c>
      <c r="AW11" s="699">
        <f t="shared" si="2"/>
        <v>12432</v>
      </c>
      <c r="AX11" s="700">
        <f t="shared" si="3"/>
        <v>965.12</v>
      </c>
      <c r="AY11" s="700">
        <f t="shared" si="3"/>
        <v>798.03</v>
      </c>
      <c r="AZ11" s="700">
        <f t="shared" si="3"/>
        <v>1370.8300000000002</v>
      </c>
    </row>
    <row r="12" spans="1:52" s="701" customFormat="1" x14ac:dyDescent="0.2">
      <c r="A12" s="697" t="s">
        <v>6</v>
      </c>
      <c r="B12" s="697" t="s">
        <v>141</v>
      </c>
      <c r="C12" s="702">
        <v>420.85</v>
      </c>
      <c r="D12" s="702"/>
      <c r="E12" s="697" t="s">
        <v>103</v>
      </c>
      <c r="F12" s="702"/>
      <c r="H12" s="702">
        <f t="shared" si="0"/>
        <v>420.85</v>
      </c>
      <c r="I12" s="697" t="s">
        <v>399</v>
      </c>
      <c r="J12" s="697" t="s">
        <v>73</v>
      </c>
      <c r="K12" s="697" t="s">
        <v>311</v>
      </c>
      <c r="L12" s="697" t="s">
        <v>198</v>
      </c>
      <c r="M12" s="703"/>
      <c r="N12" s="704"/>
      <c r="O12" s="704"/>
      <c r="P12" s="704"/>
      <c r="Q12" s="705"/>
      <c r="R12" s="703">
        <v>0</v>
      </c>
      <c r="S12" s="704">
        <v>0</v>
      </c>
      <c r="T12" s="704">
        <v>386.1</v>
      </c>
      <c r="U12" s="704">
        <v>0</v>
      </c>
      <c r="V12" s="705">
        <v>0</v>
      </c>
      <c r="W12" s="703">
        <v>0</v>
      </c>
      <c r="X12" s="704">
        <v>0</v>
      </c>
      <c r="Y12" s="704">
        <v>386.1</v>
      </c>
      <c r="Z12" s="704"/>
      <c r="AA12" s="705"/>
      <c r="AB12" s="703"/>
      <c r="AC12" s="704"/>
      <c r="AD12" s="704"/>
      <c r="AE12" s="704"/>
      <c r="AF12" s="705"/>
      <c r="AG12" s="698">
        <v>0</v>
      </c>
      <c r="AH12" s="698">
        <v>0</v>
      </c>
      <c r="AI12" s="698">
        <v>386.1</v>
      </c>
      <c r="AJ12" s="698">
        <v>0</v>
      </c>
      <c r="AK12" s="698">
        <v>0</v>
      </c>
      <c r="AL12" s="703">
        <v>0</v>
      </c>
      <c r="AM12" s="704">
        <v>0</v>
      </c>
      <c r="AN12" s="704">
        <v>420.85</v>
      </c>
      <c r="AO12" s="704">
        <v>0</v>
      </c>
      <c r="AP12" s="705">
        <v>0</v>
      </c>
      <c r="AQ12" s="703"/>
      <c r="AR12" s="704"/>
      <c r="AS12" s="704">
        <v>0</v>
      </c>
      <c r="AT12" s="704">
        <v>0</v>
      </c>
      <c r="AU12" s="705">
        <v>0</v>
      </c>
      <c r="AV12" s="707">
        <f t="shared" si="1"/>
        <v>0</v>
      </c>
      <c r="AW12" s="699">
        <f t="shared" si="2"/>
        <v>0</v>
      </c>
      <c r="AX12" s="700">
        <f t="shared" si="3"/>
        <v>1579.15</v>
      </c>
      <c r="AY12" s="700">
        <f t="shared" si="3"/>
        <v>0</v>
      </c>
      <c r="AZ12" s="700">
        <f t="shared" si="3"/>
        <v>0</v>
      </c>
    </row>
    <row r="13" spans="1:52" s="701" customFormat="1" x14ac:dyDescent="0.2">
      <c r="A13" s="697" t="s">
        <v>7</v>
      </c>
      <c r="B13" s="697" t="s">
        <v>141</v>
      </c>
      <c r="C13" s="702">
        <v>244</v>
      </c>
      <c r="D13" s="702">
        <v>186.46</v>
      </c>
      <c r="E13" s="697" t="s">
        <v>103</v>
      </c>
      <c r="F13" s="702">
        <v>411.09</v>
      </c>
      <c r="H13" s="702">
        <f t="shared" si="0"/>
        <v>841.55</v>
      </c>
      <c r="I13" s="697" t="s">
        <v>398</v>
      </c>
      <c r="J13" s="697" t="s">
        <v>73</v>
      </c>
      <c r="K13" s="697" t="s">
        <v>319</v>
      </c>
      <c r="L13" s="697" t="s">
        <v>275</v>
      </c>
      <c r="M13" s="703"/>
      <c r="N13" s="704"/>
      <c r="O13" s="704"/>
      <c r="P13" s="704"/>
      <c r="Q13" s="705"/>
      <c r="R13" s="703">
        <v>5984</v>
      </c>
      <c r="S13" s="704">
        <v>8</v>
      </c>
      <c r="T13" s="704">
        <v>35.840000000000003</v>
      </c>
      <c r="U13" s="704">
        <v>29.83</v>
      </c>
      <c r="V13" s="705">
        <v>407.24</v>
      </c>
      <c r="W13" s="703">
        <v>39644</v>
      </c>
      <c r="X13" s="704">
        <v>53</v>
      </c>
      <c r="Y13" s="704">
        <v>237.44</v>
      </c>
      <c r="Z13" s="704">
        <v>197.64</v>
      </c>
      <c r="AA13" s="705">
        <v>411.09</v>
      </c>
      <c r="AB13" s="703">
        <v>49368</v>
      </c>
      <c r="AC13" s="704">
        <v>748</v>
      </c>
      <c r="AD13" s="704">
        <v>295.68</v>
      </c>
      <c r="AE13" s="704">
        <v>246.12</v>
      </c>
      <c r="AF13" s="705">
        <v>411.09</v>
      </c>
      <c r="AG13" s="698">
        <v>38148</v>
      </c>
      <c r="AH13" s="698">
        <v>51</v>
      </c>
      <c r="AI13" s="698">
        <v>228.48</v>
      </c>
      <c r="AJ13" s="698">
        <v>190.18</v>
      </c>
      <c r="AK13" s="698">
        <v>411.09</v>
      </c>
      <c r="AL13" s="703">
        <v>37400</v>
      </c>
      <c r="AM13" s="704">
        <v>50</v>
      </c>
      <c r="AN13" s="704">
        <v>244</v>
      </c>
      <c r="AO13" s="704">
        <v>186.46</v>
      </c>
      <c r="AP13" s="705">
        <v>411.09</v>
      </c>
      <c r="AQ13" s="703"/>
      <c r="AR13" s="704"/>
      <c r="AS13" s="704">
        <v>0</v>
      </c>
      <c r="AT13" s="704">
        <v>0</v>
      </c>
      <c r="AU13" s="705">
        <v>0</v>
      </c>
      <c r="AV13" s="707">
        <f t="shared" si="1"/>
        <v>133194</v>
      </c>
      <c r="AW13" s="699">
        <f t="shared" si="2"/>
        <v>38260</v>
      </c>
      <c r="AX13" s="700">
        <f t="shared" si="3"/>
        <v>1041.44</v>
      </c>
      <c r="AY13" s="700">
        <f t="shared" si="3"/>
        <v>850.23</v>
      </c>
      <c r="AZ13" s="700">
        <f t="shared" si="3"/>
        <v>2051.6</v>
      </c>
    </row>
    <row r="14" spans="1:52" s="6" customFormat="1" x14ac:dyDescent="0.2">
      <c r="A14" t="s">
        <v>120</v>
      </c>
      <c r="B14" t="s">
        <v>141</v>
      </c>
      <c r="C14" s="358"/>
      <c r="D14" s="358"/>
      <c r="E14" t="s">
        <v>103</v>
      </c>
      <c r="F14" s="358"/>
      <c r="H14" s="358">
        <f t="shared" si="0"/>
        <v>0</v>
      </c>
      <c r="I14"/>
      <c r="J14" t="s">
        <v>121</v>
      </c>
      <c r="K14"/>
      <c r="L14"/>
      <c r="M14" s="399"/>
      <c r="N14" s="400"/>
      <c r="O14" s="400"/>
      <c r="P14" s="400"/>
      <c r="Q14" s="401"/>
      <c r="R14" s="399"/>
      <c r="S14" s="400"/>
      <c r="T14" s="400"/>
      <c r="U14" s="400"/>
      <c r="V14" s="401"/>
      <c r="W14" s="399"/>
      <c r="X14" s="400"/>
      <c r="Y14" s="400"/>
      <c r="Z14" s="400"/>
      <c r="AA14" s="401"/>
      <c r="AB14" s="399"/>
      <c r="AC14" s="400"/>
      <c r="AD14" s="400"/>
      <c r="AE14" s="400"/>
      <c r="AF14" s="401"/>
      <c r="AG14" s="360"/>
      <c r="AH14" s="360"/>
      <c r="AI14" s="360"/>
      <c r="AJ14" s="360"/>
      <c r="AK14" s="360"/>
      <c r="AL14" s="399"/>
      <c r="AM14" s="400"/>
      <c r="AN14" s="400"/>
      <c r="AO14" s="400"/>
      <c r="AP14" s="401"/>
      <c r="AQ14" s="399"/>
      <c r="AR14" s="400"/>
      <c r="AS14" s="400">
        <v>0</v>
      </c>
      <c r="AT14" s="400">
        <v>0</v>
      </c>
      <c r="AU14" s="401">
        <v>0</v>
      </c>
      <c r="AV14" s="706">
        <f t="shared" si="1"/>
        <v>0</v>
      </c>
      <c r="AW14" s="685">
        <f t="shared" si="2"/>
        <v>0</v>
      </c>
      <c r="AX14" s="686">
        <f t="shared" si="3"/>
        <v>0</v>
      </c>
      <c r="AY14" s="686">
        <f t="shared" si="3"/>
        <v>0</v>
      </c>
      <c r="AZ14" s="686">
        <f t="shared" si="3"/>
        <v>0</v>
      </c>
    </row>
    <row r="15" spans="1:52" s="663" customFormat="1" x14ac:dyDescent="0.2">
      <c r="A15" s="653" t="s">
        <v>8</v>
      </c>
      <c r="B15" s="653" t="s">
        <v>141</v>
      </c>
      <c r="C15" s="655">
        <v>639.28</v>
      </c>
      <c r="D15" s="655">
        <v>488.51</v>
      </c>
      <c r="E15" s="653" t="s">
        <v>103</v>
      </c>
      <c r="F15" s="655">
        <v>274.68</v>
      </c>
      <c r="H15" s="655">
        <f t="shared" si="0"/>
        <v>1402.47</v>
      </c>
      <c r="I15" s="653" t="s">
        <v>435</v>
      </c>
      <c r="J15" s="653" t="s">
        <v>74</v>
      </c>
      <c r="K15" s="653"/>
      <c r="L15" s="653" t="s">
        <v>292</v>
      </c>
      <c r="M15" s="726"/>
      <c r="N15" s="727"/>
      <c r="O15" s="727"/>
      <c r="P15" s="727"/>
      <c r="Q15" s="728"/>
      <c r="R15" s="726">
        <v>376992</v>
      </c>
      <c r="S15" s="727">
        <v>504</v>
      </c>
      <c r="T15" s="727">
        <v>2257.92</v>
      </c>
      <c r="U15" s="727">
        <v>1879.47</v>
      </c>
      <c r="V15" s="728">
        <v>274.68</v>
      </c>
      <c r="W15" s="726">
        <v>235620</v>
      </c>
      <c r="X15" s="727">
        <v>315</v>
      </c>
      <c r="Y15" s="727">
        <v>1411.2</v>
      </c>
      <c r="Z15" s="727">
        <v>1174.67</v>
      </c>
      <c r="AA15" s="728">
        <v>274.68</v>
      </c>
      <c r="AB15" s="726">
        <v>203456</v>
      </c>
      <c r="AC15" s="727">
        <v>272</v>
      </c>
      <c r="AD15" s="727">
        <v>1218.56</v>
      </c>
      <c r="AE15" s="727">
        <v>1014.32</v>
      </c>
      <c r="AF15" s="728">
        <v>274.68</v>
      </c>
      <c r="AG15" s="729">
        <v>107.36</v>
      </c>
      <c r="AH15" s="729"/>
      <c r="AI15" s="729"/>
      <c r="AJ15" s="729"/>
      <c r="AK15" s="729"/>
      <c r="AL15" s="726">
        <v>97988</v>
      </c>
      <c r="AM15" s="727">
        <v>131</v>
      </c>
      <c r="AN15" s="727">
        <v>639.28</v>
      </c>
      <c r="AO15" s="727">
        <v>488.51</v>
      </c>
      <c r="AP15" s="728">
        <v>274.68</v>
      </c>
      <c r="AQ15" s="726"/>
      <c r="AR15" s="727"/>
      <c r="AS15" s="727">
        <v>0</v>
      </c>
      <c r="AT15" s="727">
        <v>0</v>
      </c>
      <c r="AU15" s="728">
        <v>0</v>
      </c>
      <c r="AV15" s="730">
        <f t="shared" si="1"/>
        <v>816306.36</v>
      </c>
      <c r="AW15" s="680">
        <f t="shared" si="2"/>
        <v>99079</v>
      </c>
      <c r="AX15" s="681">
        <f t="shared" si="3"/>
        <v>5526.96</v>
      </c>
      <c r="AY15" s="681">
        <f t="shared" si="3"/>
        <v>4556.97</v>
      </c>
      <c r="AZ15" s="681">
        <f t="shared" si="3"/>
        <v>1098.72</v>
      </c>
    </row>
    <row r="16" spans="1:52" s="6" customFormat="1" x14ac:dyDescent="0.2">
      <c r="A16" t="s">
        <v>9</v>
      </c>
      <c r="B16" t="s">
        <v>141</v>
      </c>
      <c r="C16" s="358"/>
      <c r="D16" s="358"/>
      <c r="E16" t="s">
        <v>103</v>
      </c>
      <c r="F16" s="358"/>
      <c r="H16" s="358">
        <f t="shared" si="0"/>
        <v>0</v>
      </c>
      <c r="I16"/>
      <c r="J16" t="s">
        <v>74</v>
      </c>
      <c r="K16"/>
      <c r="L16" t="s">
        <v>259</v>
      </c>
      <c r="M16" s="399"/>
      <c r="N16" s="400"/>
      <c r="O16" s="400">
        <v>0</v>
      </c>
      <c r="P16" s="400">
        <v>0</v>
      </c>
      <c r="Q16" s="401">
        <v>0</v>
      </c>
      <c r="R16" s="399">
        <v>4488</v>
      </c>
      <c r="S16" s="400">
        <v>6</v>
      </c>
      <c r="T16" s="400">
        <v>26.88</v>
      </c>
      <c r="U16" s="400">
        <v>22.37</v>
      </c>
      <c r="V16" s="401">
        <v>274.68</v>
      </c>
      <c r="W16" s="399">
        <v>5984</v>
      </c>
      <c r="X16" s="400">
        <v>8</v>
      </c>
      <c r="Y16" s="400">
        <v>35.840000000000003</v>
      </c>
      <c r="Z16" s="400">
        <v>29.83</v>
      </c>
      <c r="AA16" s="401">
        <v>274.68</v>
      </c>
      <c r="AB16" s="399">
        <v>5984</v>
      </c>
      <c r="AC16" s="400">
        <v>8</v>
      </c>
      <c r="AD16" s="400">
        <v>35.840000000000003</v>
      </c>
      <c r="AE16" s="400">
        <v>29.83</v>
      </c>
      <c r="AF16" s="401">
        <v>274.68</v>
      </c>
      <c r="AG16" s="360">
        <v>312664</v>
      </c>
      <c r="AH16" s="360">
        <v>418</v>
      </c>
      <c r="AI16" s="360">
        <v>2039.84</v>
      </c>
      <c r="AJ16" s="360">
        <v>1558.76</v>
      </c>
      <c r="AK16" s="360">
        <v>274.68</v>
      </c>
      <c r="AL16" s="399"/>
      <c r="AM16" s="400"/>
      <c r="AN16" s="400"/>
      <c r="AO16" s="400"/>
      <c r="AP16" s="401"/>
      <c r="AQ16" s="399"/>
      <c r="AR16" s="400"/>
      <c r="AS16" s="400">
        <v>0</v>
      </c>
      <c r="AT16" s="400">
        <v>0</v>
      </c>
      <c r="AU16" s="401">
        <v>0</v>
      </c>
      <c r="AV16" s="706">
        <f t="shared" si="1"/>
        <v>329120</v>
      </c>
      <c r="AW16" s="685">
        <f t="shared" si="2"/>
        <v>440</v>
      </c>
      <c r="AX16" s="686">
        <f t="shared" si="3"/>
        <v>2138.4</v>
      </c>
      <c r="AY16" s="686">
        <f t="shared" si="3"/>
        <v>1640.79</v>
      </c>
      <c r="AZ16" s="686">
        <f t="shared" si="3"/>
        <v>1098.72</v>
      </c>
    </row>
    <row r="17" spans="1:52" s="663" customFormat="1" x14ac:dyDescent="0.2">
      <c r="A17" s="653" t="s">
        <v>10</v>
      </c>
      <c r="B17" s="653" t="s">
        <v>141</v>
      </c>
      <c r="C17" s="655">
        <v>1015.04</v>
      </c>
      <c r="D17" s="655">
        <v>775.65</v>
      </c>
      <c r="E17" s="653" t="s">
        <v>103</v>
      </c>
      <c r="F17" s="655">
        <v>549.39</v>
      </c>
      <c r="H17" s="655">
        <f t="shared" si="0"/>
        <v>2340.08</v>
      </c>
      <c r="I17" s="653" t="s">
        <v>435</v>
      </c>
      <c r="J17" s="653" t="s">
        <v>74</v>
      </c>
      <c r="K17" s="653"/>
      <c r="L17" s="653" t="s">
        <v>250</v>
      </c>
      <c r="M17" s="726"/>
      <c r="N17" s="727"/>
      <c r="O17" s="727"/>
      <c r="P17" s="727"/>
      <c r="Q17" s="728"/>
      <c r="R17" s="726">
        <v>208692</v>
      </c>
      <c r="S17" s="727">
        <v>279</v>
      </c>
      <c r="T17" s="727">
        <v>1249.92</v>
      </c>
      <c r="U17" s="727">
        <v>1040.42</v>
      </c>
      <c r="V17" s="728">
        <v>549.39</v>
      </c>
      <c r="W17" s="726">
        <v>175032</v>
      </c>
      <c r="X17" s="727">
        <v>234</v>
      </c>
      <c r="Y17" s="727">
        <v>1048.32</v>
      </c>
      <c r="Z17" s="727">
        <v>872.61</v>
      </c>
      <c r="AA17" s="728">
        <v>549.39</v>
      </c>
      <c r="AB17" s="726">
        <v>129404</v>
      </c>
      <c r="AC17" s="727">
        <v>173</v>
      </c>
      <c r="AD17" s="727">
        <v>775.04</v>
      </c>
      <c r="AE17" s="727">
        <v>645.13</v>
      </c>
      <c r="AF17" s="728">
        <v>549.39</v>
      </c>
      <c r="AG17" s="729">
        <v>100232</v>
      </c>
      <c r="AH17" s="729">
        <v>134</v>
      </c>
      <c r="AI17" s="729">
        <v>653.91999999999996</v>
      </c>
      <c r="AJ17" s="729">
        <v>499.7</v>
      </c>
      <c r="AK17" s="729">
        <v>549.39</v>
      </c>
      <c r="AL17" s="726">
        <v>155584</v>
      </c>
      <c r="AM17" s="727">
        <v>208</v>
      </c>
      <c r="AN17" s="727">
        <v>1015.04</v>
      </c>
      <c r="AO17" s="727">
        <v>775.65</v>
      </c>
      <c r="AP17" s="728">
        <v>549.39</v>
      </c>
      <c r="AQ17" s="726"/>
      <c r="AR17" s="727"/>
      <c r="AS17" s="727">
        <v>0</v>
      </c>
      <c r="AT17" s="727">
        <v>0</v>
      </c>
      <c r="AU17" s="728">
        <v>0</v>
      </c>
      <c r="AV17" s="730">
        <f t="shared" si="1"/>
        <v>613568</v>
      </c>
      <c r="AW17" s="680">
        <f t="shared" si="2"/>
        <v>156404</v>
      </c>
      <c r="AX17" s="681">
        <f>O17+T17+Y17+AD17+AI17+AN17+AS17</f>
        <v>4742.24</v>
      </c>
      <c r="AY17" s="681">
        <f t="shared" si="3"/>
        <v>3833.51</v>
      </c>
      <c r="AZ17" s="681">
        <f t="shared" si="3"/>
        <v>2746.95</v>
      </c>
    </row>
    <row r="18" spans="1:52" s="767" customFormat="1" x14ac:dyDescent="0.2">
      <c r="A18" s="765" t="s">
        <v>11</v>
      </c>
      <c r="B18" s="765" t="s">
        <v>141</v>
      </c>
      <c r="C18" s="766">
        <v>873.52</v>
      </c>
      <c r="D18" s="766">
        <v>667.51</v>
      </c>
      <c r="E18" s="765" t="s">
        <v>103</v>
      </c>
      <c r="F18" s="766">
        <v>549.39</v>
      </c>
      <c r="H18" s="766">
        <f t="shared" si="0"/>
        <v>2090.42</v>
      </c>
      <c r="I18" s="765" t="s">
        <v>446</v>
      </c>
      <c r="J18" s="765" t="s">
        <v>75</v>
      </c>
      <c r="K18" s="765"/>
      <c r="L18" s="765" t="s">
        <v>156</v>
      </c>
      <c r="M18" s="768">
        <v>225896</v>
      </c>
      <c r="N18" s="769">
        <v>302</v>
      </c>
      <c r="O18" s="769">
        <v>1352.96</v>
      </c>
      <c r="P18" s="769">
        <v>1126.19</v>
      </c>
      <c r="Q18" s="770">
        <v>535.25</v>
      </c>
      <c r="R18" s="768">
        <v>312664</v>
      </c>
      <c r="S18" s="769">
        <v>418</v>
      </c>
      <c r="T18" s="769">
        <v>1872.64</v>
      </c>
      <c r="U18" s="769">
        <v>1558.76</v>
      </c>
      <c r="V18" s="770">
        <v>549.39</v>
      </c>
      <c r="W18" s="768">
        <v>0</v>
      </c>
      <c r="X18" s="769">
        <v>0</v>
      </c>
      <c r="Y18" s="769">
        <v>0</v>
      </c>
      <c r="Z18" s="769">
        <v>0</v>
      </c>
      <c r="AA18" s="770">
        <v>0</v>
      </c>
      <c r="AB18" s="768">
        <v>93500</v>
      </c>
      <c r="AC18" s="769">
        <v>125</v>
      </c>
      <c r="AD18" s="769">
        <v>560</v>
      </c>
      <c r="AE18" s="769">
        <v>466.14</v>
      </c>
      <c r="AF18" s="770">
        <v>549.39</v>
      </c>
      <c r="AG18" s="771">
        <v>126412</v>
      </c>
      <c r="AH18" s="771">
        <v>169</v>
      </c>
      <c r="AI18" s="771">
        <v>824.72</v>
      </c>
      <c r="AJ18" s="771">
        <v>630.22</v>
      </c>
      <c r="AK18" s="771">
        <v>549.39</v>
      </c>
      <c r="AL18" s="768">
        <v>133892</v>
      </c>
      <c r="AM18" s="769">
        <v>179</v>
      </c>
      <c r="AN18" s="769">
        <v>873.52</v>
      </c>
      <c r="AO18" s="769">
        <v>667.51</v>
      </c>
      <c r="AP18" s="770">
        <v>549.39</v>
      </c>
      <c r="AQ18" s="768"/>
      <c r="AR18" s="769"/>
      <c r="AS18" s="769">
        <v>0</v>
      </c>
      <c r="AT18" s="769">
        <v>0</v>
      </c>
      <c r="AU18" s="770">
        <v>0</v>
      </c>
      <c r="AV18" s="772">
        <f t="shared" si="1"/>
        <v>758651</v>
      </c>
      <c r="AW18" s="773">
        <f t="shared" si="2"/>
        <v>134906</v>
      </c>
      <c r="AX18" s="774">
        <f t="shared" si="3"/>
        <v>5483.84</v>
      </c>
      <c r="AY18" s="774">
        <f t="shared" si="3"/>
        <v>4448.82</v>
      </c>
      <c r="AZ18" s="774">
        <f t="shared" si="3"/>
        <v>2732.8099999999995</v>
      </c>
    </row>
    <row r="19" spans="1:52" s="767" customFormat="1" x14ac:dyDescent="0.2">
      <c r="A19" s="765" t="s">
        <v>12</v>
      </c>
      <c r="B19" s="765" t="s">
        <v>141</v>
      </c>
      <c r="C19" s="766">
        <v>912.56</v>
      </c>
      <c r="D19" s="766">
        <v>697.34</v>
      </c>
      <c r="E19" s="765" t="s">
        <v>103</v>
      </c>
      <c r="F19" s="766">
        <v>274.68</v>
      </c>
      <c r="H19" s="766">
        <f t="shared" si="0"/>
        <v>1884.5800000000002</v>
      </c>
      <c r="I19" s="765" t="s">
        <v>446</v>
      </c>
      <c r="J19" s="765" t="s">
        <v>75</v>
      </c>
      <c r="K19" s="765"/>
      <c r="L19" s="765" t="s">
        <v>155</v>
      </c>
      <c r="M19" s="768">
        <v>295460</v>
      </c>
      <c r="N19" s="769">
        <v>395</v>
      </c>
      <c r="O19" s="769">
        <v>1769.6</v>
      </c>
      <c r="P19" s="769">
        <v>1472.99</v>
      </c>
      <c r="Q19" s="770">
        <v>267.61</v>
      </c>
      <c r="R19" s="768">
        <v>239360</v>
      </c>
      <c r="S19" s="769">
        <v>320</v>
      </c>
      <c r="T19" s="769">
        <v>1433.6</v>
      </c>
      <c r="U19" s="769">
        <v>1193.31</v>
      </c>
      <c r="V19" s="770">
        <v>274.68</v>
      </c>
      <c r="W19" s="768">
        <v>136884</v>
      </c>
      <c r="X19" s="769">
        <v>2320</v>
      </c>
      <c r="Y19" s="769">
        <v>819.84</v>
      </c>
      <c r="Z19" s="769">
        <v>682.43</v>
      </c>
      <c r="AA19" s="770">
        <v>274.68</v>
      </c>
      <c r="AB19" s="768">
        <v>62832</v>
      </c>
      <c r="AC19" s="769">
        <v>84</v>
      </c>
      <c r="AD19" s="769">
        <v>376.32</v>
      </c>
      <c r="AE19" s="769">
        <v>313.24</v>
      </c>
      <c r="AF19" s="770">
        <v>274.68</v>
      </c>
      <c r="AG19" s="771">
        <v>18700</v>
      </c>
      <c r="AH19" s="771">
        <v>25</v>
      </c>
      <c r="AI19" s="771">
        <v>122</v>
      </c>
      <c r="AJ19" s="771">
        <v>93.23</v>
      </c>
      <c r="AK19" s="771">
        <v>274.68</v>
      </c>
      <c r="AL19" s="768">
        <v>139876</v>
      </c>
      <c r="AM19" s="769">
        <v>187</v>
      </c>
      <c r="AN19" s="769">
        <v>912.56</v>
      </c>
      <c r="AO19" s="769">
        <v>697.34</v>
      </c>
      <c r="AP19" s="770">
        <v>274.68</v>
      </c>
      <c r="AQ19" s="768"/>
      <c r="AR19" s="769"/>
      <c r="AS19" s="769">
        <v>0</v>
      </c>
      <c r="AT19" s="769">
        <v>0</v>
      </c>
      <c r="AU19" s="770">
        <v>0</v>
      </c>
      <c r="AV19" s="772">
        <f t="shared" si="1"/>
        <v>753423</v>
      </c>
      <c r="AW19" s="773">
        <f t="shared" si="2"/>
        <v>143020</v>
      </c>
      <c r="AX19" s="774">
        <f t="shared" si="3"/>
        <v>5433.92</v>
      </c>
      <c r="AY19" s="774">
        <f t="shared" si="3"/>
        <v>4452.54</v>
      </c>
      <c r="AZ19" s="774">
        <f t="shared" si="3"/>
        <v>1641.0100000000002</v>
      </c>
    </row>
    <row r="20" spans="1:52" s="663" customFormat="1" x14ac:dyDescent="0.2">
      <c r="A20" s="653" t="s">
        <v>13</v>
      </c>
      <c r="B20" s="653" t="s">
        <v>141</v>
      </c>
      <c r="C20" s="655">
        <v>1146.8</v>
      </c>
      <c r="D20" s="655">
        <v>876.34</v>
      </c>
      <c r="E20" s="653" t="s">
        <v>103</v>
      </c>
      <c r="F20" s="655">
        <v>274.68</v>
      </c>
      <c r="H20" s="655">
        <f t="shared" si="0"/>
        <v>2297.8199999999997</v>
      </c>
      <c r="I20" s="653" t="s">
        <v>435</v>
      </c>
      <c r="J20" s="653" t="s">
        <v>76</v>
      </c>
      <c r="K20" s="653"/>
      <c r="L20" s="653" t="s">
        <v>248</v>
      </c>
      <c r="M20" s="726"/>
      <c r="N20" s="727"/>
      <c r="O20" s="727"/>
      <c r="P20" s="727"/>
      <c r="Q20" s="728"/>
      <c r="R20" s="726">
        <v>279752</v>
      </c>
      <c r="S20" s="727">
        <v>374</v>
      </c>
      <c r="T20" s="727">
        <v>1675.52</v>
      </c>
      <c r="U20" s="727">
        <v>1394.68</v>
      </c>
      <c r="V20" s="728">
        <v>274.68</v>
      </c>
      <c r="W20" s="726">
        <v>179521</v>
      </c>
      <c r="X20" s="727">
        <v>240</v>
      </c>
      <c r="Y20" s="727">
        <v>1075.2</v>
      </c>
      <c r="Z20" s="727">
        <v>894.98</v>
      </c>
      <c r="AA20" s="728">
        <v>274.68</v>
      </c>
      <c r="AB20" s="726">
        <v>118184</v>
      </c>
      <c r="AC20" s="727">
        <v>158</v>
      </c>
      <c r="AD20" s="727">
        <v>707.84</v>
      </c>
      <c r="AE20" s="727">
        <v>589.20000000000005</v>
      </c>
      <c r="AF20" s="728">
        <v>274.68</v>
      </c>
      <c r="AG20" s="729">
        <v>34408</v>
      </c>
      <c r="AH20" s="729">
        <v>46</v>
      </c>
      <c r="AI20" s="729">
        <v>224.48</v>
      </c>
      <c r="AJ20" s="729">
        <v>171.54</v>
      </c>
      <c r="AK20" s="729">
        <v>274.68</v>
      </c>
      <c r="AL20" s="726">
        <v>175780</v>
      </c>
      <c r="AM20" s="727">
        <v>235</v>
      </c>
      <c r="AN20" s="727">
        <v>1146.8</v>
      </c>
      <c r="AO20" s="727">
        <v>876.34</v>
      </c>
      <c r="AP20" s="728">
        <v>274.68</v>
      </c>
      <c r="AQ20" s="726"/>
      <c r="AR20" s="727"/>
      <c r="AS20" s="727">
        <v>0</v>
      </c>
      <c r="AT20" s="727">
        <v>0</v>
      </c>
      <c r="AU20" s="728">
        <v>0</v>
      </c>
      <c r="AV20" s="730">
        <f t="shared" si="1"/>
        <v>612100</v>
      </c>
      <c r="AW20" s="680">
        <f t="shared" si="2"/>
        <v>176598</v>
      </c>
      <c r="AX20" s="681">
        <f t="shared" si="3"/>
        <v>4829.84</v>
      </c>
      <c r="AY20" s="681">
        <f t="shared" si="3"/>
        <v>3926.74</v>
      </c>
      <c r="AZ20" s="681">
        <f t="shared" si="3"/>
        <v>1373.4</v>
      </c>
    </row>
    <row r="21" spans="1:52" s="663" customFormat="1" x14ac:dyDescent="0.2">
      <c r="A21" s="653" t="s">
        <v>14</v>
      </c>
      <c r="B21" s="653" t="s">
        <v>141</v>
      </c>
      <c r="C21" s="655">
        <v>922.32</v>
      </c>
      <c r="D21" s="655">
        <v>704.8</v>
      </c>
      <c r="E21" s="653" t="s">
        <v>103</v>
      </c>
      <c r="F21" s="655">
        <v>411.09</v>
      </c>
      <c r="H21" s="655">
        <f t="shared" si="0"/>
        <v>2038.2099999999998</v>
      </c>
      <c r="I21" s="653" t="s">
        <v>435</v>
      </c>
      <c r="J21" s="653" t="s">
        <v>76</v>
      </c>
      <c r="K21" s="653"/>
      <c r="L21" s="653" t="s">
        <v>291</v>
      </c>
      <c r="M21" s="726"/>
      <c r="N21" s="727"/>
      <c r="O21" s="727"/>
      <c r="P21" s="727"/>
      <c r="Q21" s="728"/>
      <c r="R21" s="726">
        <v>187748</v>
      </c>
      <c r="S21" s="727">
        <v>251</v>
      </c>
      <c r="T21" s="727">
        <v>1124.48</v>
      </c>
      <c r="U21" s="727">
        <v>936</v>
      </c>
      <c r="V21" s="728">
        <v>411.09</v>
      </c>
      <c r="W21" s="726">
        <v>220660</v>
      </c>
      <c r="X21" s="727">
        <v>295</v>
      </c>
      <c r="Y21" s="727">
        <v>1321.6</v>
      </c>
      <c r="Z21" s="727">
        <v>1100.08</v>
      </c>
      <c r="AA21" s="728">
        <v>411.09</v>
      </c>
      <c r="AB21" s="726">
        <v>90508</v>
      </c>
      <c r="AC21" s="727">
        <v>121</v>
      </c>
      <c r="AD21" s="727">
        <v>542.08000000000004</v>
      </c>
      <c r="AE21" s="727">
        <v>451.22</v>
      </c>
      <c r="AF21" s="728">
        <v>411.09</v>
      </c>
      <c r="AG21" s="729">
        <v>95744</v>
      </c>
      <c r="AH21" s="729">
        <v>128</v>
      </c>
      <c r="AI21" s="729">
        <v>624.64</v>
      </c>
      <c r="AJ21" s="729">
        <v>477.32</v>
      </c>
      <c r="AK21" s="729">
        <v>411.09</v>
      </c>
      <c r="AL21" s="726">
        <v>141372</v>
      </c>
      <c r="AM21" s="727">
        <v>189</v>
      </c>
      <c r="AN21" s="727">
        <v>922.32</v>
      </c>
      <c r="AO21" s="727">
        <v>704.8</v>
      </c>
      <c r="AP21" s="728">
        <v>411.09</v>
      </c>
      <c r="AQ21" s="726"/>
      <c r="AR21" s="727"/>
      <c r="AS21" s="727">
        <v>0</v>
      </c>
      <c r="AT21" s="727">
        <v>0</v>
      </c>
      <c r="AU21" s="728">
        <v>0</v>
      </c>
      <c r="AV21" s="730">
        <f t="shared" si="1"/>
        <v>594849</v>
      </c>
      <c r="AW21" s="680">
        <f t="shared" si="2"/>
        <v>142167</v>
      </c>
      <c r="AX21" s="681">
        <f t="shared" si="3"/>
        <v>4535.12</v>
      </c>
      <c r="AY21" s="681">
        <f t="shared" si="3"/>
        <v>3669.42</v>
      </c>
      <c r="AZ21" s="681">
        <f t="shared" si="3"/>
        <v>2055.4499999999998</v>
      </c>
    </row>
    <row r="22" spans="1:52" s="172" customFormat="1" x14ac:dyDescent="0.2">
      <c r="A22" s="710" t="s">
        <v>15</v>
      </c>
      <c r="B22" s="710" t="s">
        <v>141</v>
      </c>
      <c r="C22" s="719">
        <v>219.6</v>
      </c>
      <c r="D22" s="719">
        <v>169.81</v>
      </c>
      <c r="E22" s="710" t="s">
        <v>103</v>
      </c>
      <c r="F22" s="719">
        <v>274.68</v>
      </c>
      <c r="H22" s="719">
        <f t="shared" si="0"/>
        <v>664.08999999999992</v>
      </c>
      <c r="I22" s="710" t="s">
        <v>419</v>
      </c>
      <c r="J22" s="710" t="s">
        <v>77</v>
      </c>
      <c r="K22" s="710" t="s">
        <v>420</v>
      </c>
      <c r="L22" s="710" t="s">
        <v>240</v>
      </c>
      <c r="M22" s="711"/>
      <c r="N22" s="712"/>
      <c r="O22" s="712"/>
      <c r="P22" s="712"/>
      <c r="Q22" s="713"/>
      <c r="R22" s="711">
        <v>14212</v>
      </c>
      <c r="S22" s="712">
        <v>19</v>
      </c>
      <c r="T22" s="712">
        <v>85.12</v>
      </c>
      <c r="U22" s="712">
        <v>71.7</v>
      </c>
      <c r="V22" s="713">
        <v>272.92</v>
      </c>
      <c r="W22" s="711">
        <v>41140</v>
      </c>
      <c r="X22" s="712">
        <v>55</v>
      </c>
      <c r="Y22" s="712">
        <v>246.4</v>
      </c>
      <c r="Z22" s="712">
        <v>207.55</v>
      </c>
      <c r="AA22" s="713">
        <v>274.68</v>
      </c>
      <c r="AB22" s="711">
        <v>41140</v>
      </c>
      <c r="AC22" s="712">
        <v>697</v>
      </c>
      <c r="AD22" s="712">
        <v>246.4</v>
      </c>
      <c r="AE22" s="712">
        <v>207.55</v>
      </c>
      <c r="AF22" s="713">
        <v>274.68</v>
      </c>
      <c r="AG22" s="714">
        <v>0</v>
      </c>
      <c r="AH22" s="714">
        <v>0</v>
      </c>
      <c r="AI22" s="714">
        <v>0</v>
      </c>
      <c r="AJ22" s="714">
        <v>0</v>
      </c>
      <c r="AK22" s="714">
        <v>0</v>
      </c>
      <c r="AL22" s="711">
        <v>33660</v>
      </c>
      <c r="AM22" s="712">
        <v>45</v>
      </c>
      <c r="AN22" s="712">
        <v>219.6</v>
      </c>
      <c r="AO22" s="712">
        <v>169.81</v>
      </c>
      <c r="AP22" s="713">
        <v>274.68</v>
      </c>
      <c r="AQ22" s="711"/>
      <c r="AR22" s="712"/>
      <c r="AS22" s="712">
        <v>0</v>
      </c>
      <c r="AT22" s="712">
        <v>0</v>
      </c>
      <c r="AU22" s="713">
        <v>0</v>
      </c>
      <c r="AV22" s="715">
        <f t="shared" si="1"/>
        <v>96537</v>
      </c>
      <c r="AW22" s="716">
        <f t="shared" si="2"/>
        <v>34431</v>
      </c>
      <c r="AX22" s="717">
        <f t="shared" si="3"/>
        <v>797.52</v>
      </c>
      <c r="AY22" s="717">
        <f t="shared" si="3"/>
        <v>656.61</v>
      </c>
      <c r="AZ22" s="717">
        <f t="shared" si="3"/>
        <v>1096.96</v>
      </c>
    </row>
    <row r="23" spans="1:52" s="172" customFormat="1" x14ac:dyDescent="0.2">
      <c r="A23" s="710" t="s">
        <v>16</v>
      </c>
      <c r="B23" s="710" t="s">
        <v>141</v>
      </c>
      <c r="C23" s="719">
        <v>136.04</v>
      </c>
      <c r="D23" s="719"/>
      <c r="E23" s="710" t="s">
        <v>103</v>
      </c>
      <c r="F23" s="719"/>
      <c r="H23" s="719">
        <f t="shared" si="0"/>
        <v>136.04</v>
      </c>
      <c r="I23" s="710" t="s">
        <v>419</v>
      </c>
      <c r="J23" s="710" t="s">
        <v>77</v>
      </c>
      <c r="K23" s="710" t="s">
        <v>423</v>
      </c>
      <c r="L23" s="710" t="s">
        <v>242</v>
      </c>
      <c r="M23" s="711"/>
      <c r="N23" s="712"/>
      <c r="O23" s="712"/>
      <c r="P23" s="712"/>
      <c r="Q23" s="713"/>
      <c r="R23" s="711">
        <v>0</v>
      </c>
      <c r="S23" s="712">
        <v>0</v>
      </c>
      <c r="T23" s="712">
        <v>124.81</v>
      </c>
      <c r="U23" s="712">
        <v>0</v>
      </c>
      <c r="V23" s="713">
        <v>0</v>
      </c>
      <c r="W23" s="711">
        <v>0</v>
      </c>
      <c r="X23" s="712">
        <v>0</v>
      </c>
      <c r="Y23" s="712">
        <v>124.81</v>
      </c>
      <c r="Z23" s="712">
        <v>0</v>
      </c>
      <c r="AA23" s="713">
        <v>0</v>
      </c>
      <c r="AB23" s="711">
        <v>0</v>
      </c>
      <c r="AC23" s="712">
        <v>0</v>
      </c>
      <c r="AD23" s="712">
        <v>124.81</v>
      </c>
      <c r="AE23" s="712">
        <v>0</v>
      </c>
      <c r="AF23" s="713">
        <v>0</v>
      </c>
      <c r="AG23" s="714">
        <v>0</v>
      </c>
      <c r="AH23" s="714">
        <v>0</v>
      </c>
      <c r="AI23" s="714">
        <v>124.81</v>
      </c>
      <c r="AJ23" s="714">
        <v>0</v>
      </c>
      <c r="AK23" s="714">
        <v>0</v>
      </c>
      <c r="AL23" s="711">
        <v>0</v>
      </c>
      <c r="AM23" s="712">
        <v>0</v>
      </c>
      <c r="AN23" s="712">
        <v>136.04</v>
      </c>
      <c r="AO23" s="712"/>
      <c r="AP23" s="713"/>
      <c r="AQ23" s="711"/>
      <c r="AR23" s="712"/>
      <c r="AS23" s="712">
        <v>0</v>
      </c>
      <c r="AT23" s="712">
        <v>0</v>
      </c>
      <c r="AU23" s="713">
        <v>0</v>
      </c>
      <c r="AV23" s="715">
        <f t="shared" si="1"/>
        <v>0</v>
      </c>
      <c r="AW23" s="716">
        <f t="shared" si="2"/>
        <v>0</v>
      </c>
      <c r="AX23" s="717">
        <f t="shared" si="3"/>
        <v>635.28</v>
      </c>
      <c r="AY23" s="717">
        <f t="shared" si="3"/>
        <v>0</v>
      </c>
      <c r="AZ23" s="717">
        <f t="shared" si="3"/>
        <v>0</v>
      </c>
    </row>
    <row r="24" spans="1:52" s="172" customFormat="1" x14ac:dyDescent="0.2">
      <c r="A24" s="710" t="s">
        <v>17</v>
      </c>
      <c r="B24" s="710" t="s">
        <v>141</v>
      </c>
      <c r="C24" s="719">
        <v>136.04</v>
      </c>
      <c r="D24" s="719"/>
      <c r="E24" s="710" t="s">
        <v>103</v>
      </c>
      <c r="F24" s="719"/>
      <c r="H24" s="719">
        <f t="shared" si="0"/>
        <v>136.04</v>
      </c>
      <c r="I24" s="710" t="s">
        <v>419</v>
      </c>
      <c r="J24" s="710" t="s">
        <v>77</v>
      </c>
      <c r="K24" s="710" t="s">
        <v>422</v>
      </c>
      <c r="L24" s="710" t="s">
        <v>265</v>
      </c>
      <c r="M24" s="711"/>
      <c r="N24" s="712"/>
      <c r="O24" s="712"/>
      <c r="P24" s="712"/>
      <c r="Q24" s="713"/>
      <c r="R24" s="711">
        <v>0</v>
      </c>
      <c r="S24" s="712">
        <v>0</v>
      </c>
      <c r="T24" s="712">
        <v>124.81</v>
      </c>
      <c r="U24" s="712">
        <v>0</v>
      </c>
      <c r="V24" s="713">
        <v>0</v>
      </c>
      <c r="W24" s="711">
        <v>0</v>
      </c>
      <c r="X24" s="712">
        <v>0</v>
      </c>
      <c r="Y24" s="712">
        <v>124.81</v>
      </c>
      <c r="Z24" s="712"/>
      <c r="AA24" s="713"/>
      <c r="AB24" s="711">
        <v>0</v>
      </c>
      <c r="AC24" s="712">
        <v>0</v>
      </c>
      <c r="AD24" s="712">
        <v>124.81</v>
      </c>
      <c r="AE24" s="712">
        <v>0</v>
      </c>
      <c r="AF24" s="713">
        <v>0</v>
      </c>
      <c r="AG24" s="714">
        <v>0</v>
      </c>
      <c r="AH24" s="714">
        <v>0</v>
      </c>
      <c r="AI24" s="714">
        <v>124.81</v>
      </c>
      <c r="AJ24" s="714">
        <v>0</v>
      </c>
      <c r="AK24" s="714">
        <v>0</v>
      </c>
      <c r="AL24" s="711">
        <v>0</v>
      </c>
      <c r="AM24" s="712">
        <v>0</v>
      </c>
      <c r="AN24" s="712">
        <v>136.04</v>
      </c>
      <c r="AO24" s="712">
        <v>0</v>
      </c>
      <c r="AP24" s="713">
        <v>0</v>
      </c>
      <c r="AQ24" s="711"/>
      <c r="AR24" s="712"/>
      <c r="AS24" s="712">
        <v>0</v>
      </c>
      <c r="AT24" s="712">
        <v>0</v>
      </c>
      <c r="AU24" s="713">
        <v>0</v>
      </c>
      <c r="AV24" s="715">
        <f t="shared" si="1"/>
        <v>0</v>
      </c>
      <c r="AW24" s="716">
        <f t="shared" si="2"/>
        <v>0</v>
      </c>
      <c r="AX24" s="717">
        <f t="shared" si="3"/>
        <v>635.28</v>
      </c>
      <c r="AY24" s="717">
        <f t="shared" si="3"/>
        <v>0</v>
      </c>
      <c r="AZ24" s="717">
        <f t="shared" si="3"/>
        <v>0</v>
      </c>
    </row>
    <row r="25" spans="1:52" s="172" customFormat="1" x14ac:dyDescent="0.2">
      <c r="A25" s="710" t="s">
        <v>18</v>
      </c>
      <c r="B25" s="710" t="s">
        <v>141</v>
      </c>
      <c r="C25" s="719">
        <v>336.72</v>
      </c>
      <c r="D25" s="719"/>
      <c r="E25" s="710" t="s">
        <v>103</v>
      </c>
      <c r="F25" s="719">
        <v>274.68</v>
      </c>
      <c r="H25" s="719">
        <f t="shared" si="0"/>
        <v>611.40000000000009</v>
      </c>
      <c r="I25" s="710" t="s">
        <v>424</v>
      </c>
      <c r="J25" s="710" t="s">
        <v>77</v>
      </c>
      <c r="K25" s="710"/>
      <c r="L25" s="710" t="s">
        <v>244</v>
      </c>
      <c r="M25" s="711"/>
      <c r="N25" s="712"/>
      <c r="O25" s="712"/>
      <c r="P25" s="712"/>
      <c r="Q25" s="713"/>
      <c r="R25" s="711">
        <v>79288</v>
      </c>
      <c r="S25" s="712">
        <v>106</v>
      </c>
      <c r="T25" s="712">
        <v>474.88</v>
      </c>
      <c r="U25" s="712">
        <v>0</v>
      </c>
      <c r="V25" s="713">
        <v>272.92</v>
      </c>
      <c r="W25" s="711">
        <v>140624</v>
      </c>
      <c r="X25" s="712">
        <v>188</v>
      </c>
      <c r="Y25" s="712">
        <v>842.24</v>
      </c>
      <c r="Z25" s="712"/>
      <c r="AA25" s="713">
        <v>274.68</v>
      </c>
      <c r="AB25" s="711">
        <v>76296</v>
      </c>
      <c r="AC25" s="712">
        <v>1293</v>
      </c>
      <c r="AD25" s="712">
        <v>456.96</v>
      </c>
      <c r="AE25" s="712">
        <v>274.68</v>
      </c>
      <c r="AF25" s="713">
        <v>0</v>
      </c>
      <c r="AG25" s="714">
        <v>8976</v>
      </c>
      <c r="AH25" s="714">
        <v>12</v>
      </c>
      <c r="AI25" s="714">
        <v>53.76</v>
      </c>
      <c r="AJ25" s="714">
        <v>0</v>
      </c>
      <c r="AK25" s="714">
        <v>274.68</v>
      </c>
      <c r="AL25" s="711">
        <v>51612</v>
      </c>
      <c r="AM25" s="712">
        <v>69</v>
      </c>
      <c r="AN25" s="712">
        <v>336.72</v>
      </c>
      <c r="AO25" s="712"/>
      <c r="AP25" s="713">
        <v>274.68</v>
      </c>
      <c r="AQ25" s="711"/>
      <c r="AR25" s="712"/>
      <c r="AS25" s="712">
        <v>0</v>
      </c>
      <c r="AT25" s="712">
        <v>0</v>
      </c>
      <c r="AU25" s="713">
        <v>0</v>
      </c>
      <c r="AV25" s="715">
        <f t="shared" si="1"/>
        <v>305253</v>
      </c>
      <c r="AW25" s="716">
        <f t="shared" si="2"/>
        <v>53211</v>
      </c>
      <c r="AX25" s="717">
        <f t="shared" si="3"/>
        <v>2164.56</v>
      </c>
      <c r="AY25" s="717">
        <f t="shared" ref="AY25:AY56" si="4">P25+AO2493+Z25+AE25+AJ25+AO25+AT25</f>
        <v>274.68</v>
      </c>
      <c r="AZ25" s="717">
        <f t="shared" si="3"/>
        <v>1096.96</v>
      </c>
    </row>
    <row r="26" spans="1:52" s="172" customFormat="1" x14ac:dyDescent="0.2">
      <c r="A26" s="710" t="s">
        <v>19</v>
      </c>
      <c r="B26" s="710" t="s">
        <v>141</v>
      </c>
      <c r="C26" s="719">
        <v>170.8</v>
      </c>
      <c r="D26" s="719">
        <v>132.08000000000001</v>
      </c>
      <c r="E26" s="710" t="s">
        <v>103</v>
      </c>
      <c r="F26" s="719">
        <v>205.56</v>
      </c>
      <c r="H26" s="719">
        <f t="shared" si="0"/>
        <v>508.44</v>
      </c>
      <c r="I26" s="710" t="s">
        <v>419</v>
      </c>
      <c r="J26" s="710" t="s">
        <v>77</v>
      </c>
      <c r="K26" s="710" t="s">
        <v>421</v>
      </c>
      <c r="L26" s="710" t="s">
        <v>241</v>
      </c>
      <c r="M26" s="711"/>
      <c r="N26" s="712"/>
      <c r="O26" s="712"/>
      <c r="P26" s="712"/>
      <c r="Q26" s="713"/>
      <c r="R26" s="711">
        <v>17204</v>
      </c>
      <c r="S26" s="712">
        <v>23</v>
      </c>
      <c r="T26" s="712">
        <v>103.04</v>
      </c>
      <c r="U26" s="712">
        <v>86.79</v>
      </c>
      <c r="V26" s="713">
        <v>204.23</v>
      </c>
      <c r="W26" s="711">
        <v>29920</v>
      </c>
      <c r="X26" s="712">
        <v>40</v>
      </c>
      <c r="Y26" s="712">
        <v>179.2</v>
      </c>
      <c r="Z26" s="712">
        <v>150.94</v>
      </c>
      <c r="AA26" s="713">
        <v>205.56</v>
      </c>
      <c r="AB26" s="711">
        <v>26928</v>
      </c>
      <c r="AC26" s="712">
        <v>456</v>
      </c>
      <c r="AD26" s="712">
        <v>161.28</v>
      </c>
      <c r="AE26" s="712">
        <v>135.85</v>
      </c>
      <c r="AF26" s="713">
        <v>205.56</v>
      </c>
      <c r="AG26" s="714">
        <v>21692</v>
      </c>
      <c r="AH26" s="714">
        <v>29</v>
      </c>
      <c r="AI26" s="714">
        <v>129.91999999999999</v>
      </c>
      <c r="AJ26" s="714">
        <v>109.43</v>
      </c>
      <c r="AK26" s="714">
        <v>205.56</v>
      </c>
      <c r="AL26" s="711">
        <v>26180</v>
      </c>
      <c r="AM26" s="712">
        <v>35</v>
      </c>
      <c r="AN26" s="712">
        <v>170.8</v>
      </c>
      <c r="AO26" s="712">
        <v>132.08000000000001</v>
      </c>
      <c r="AP26" s="713">
        <v>205.56</v>
      </c>
      <c r="AQ26" s="711"/>
      <c r="AR26" s="712"/>
      <c r="AS26" s="712">
        <v>0</v>
      </c>
      <c r="AT26" s="712">
        <v>0</v>
      </c>
      <c r="AU26" s="713">
        <v>0</v>
      </c>
      <c r="AV26" s="715">
        <f t="shared" si="1"/>
        <v>95779</v>
      </c>
      <c r="AW26" s="716">
        <f t="shared" si="2"/>
        <v>26728</v>
      </c>
      <c r="AX26" s="717">
        <f t="shared" si="3"/>
        <v>744.24</v>
      </c>
      <c r="AY26" s="717">
        <f t="shared" si="4"/>
        <v>528.29999999999995</v>
      </c>
      <c r="AZ26" s="717">
        <f t="shared" si="3"/>
        <v>1026.4699999999998</v>
      </c>
    </row>
    <row r="27" spans="1:52" s="172" customFormat="1" x14ac:dyDescent="0.2">
      <c r="A27" s="710" t="s">
        <v>20</v>
      </c>
      <c r="B27" s="710" t="s">
        <v>141</v>
      </c>
      <c r="C27" s="719">
        <v>746.64</v>
      </c>
      <c r="D27" s="719">
        <v>570.54999999999995</v>
      </c>
      <c r="E27" s="710" t="s">
        <v>103</v>
      </c>
      <c r="F27" s="719">
        <v>274.68</v>
      </c>
      <c r="H27" s="719">
        <f t="shared" si="0"/>
        <v>1591.8700000000001</v>
      </c>
      <c r="I27" s="710" t="s">
        <v>426</v>
      </c>
      <c r="J27" s="710" t="s">
        <v>78</v>
      </c>
      <c r="K27" s="710" t="s">
        <v>427</v>
      </c>
      <c r="L27" s="710" t="s">
        <v>233</v>
      </c>
      <c r="M27" s="711"/>
      <c r="N27" s="712"/>
      <c r="O27" s="712"/>
      <c r="P27" s="712"/>
      <c r="Q27" s="713"/>
      <c r="R27" s="711">
        <v>571472</v>
      </c>
      <c r="S27" s="712">
        <v>764</v>
      </c>
      <c r="T27" s="712">
        <v>3422.72</v>
      </c>
      <c r="U27" s="712">
        <v>2849.03</v>
      </c>
      <c r="V27" s="713">
        <v>272.92</v>
      </c>
      <c r="W27" s="711">
        <v>271524</v>
      </c>
      <c r="X27" s="712">
        <v>363</v>
      </c>
      <c r="Y27" s="712">
        <v>1626.24</v>
      </c>
      <c r="Z27" s="712">
        <v>1353.66</v>
      </c>
      <c r="AA27" s="713">
        <v>274.68</v>
      </c>
      <c r="AB27" s="711">
        <v>154088</v>
      </c>
      <c r="AC27" s="712">
        <v>2485</v>
      </c>
      <c r="AD27" s="712">
        <v>922.88</v>
      </c>
      <c r="AE27" s="712">
        <v>768.19</v>
      </c>
      <c r="AF27" s="713">
        <v>274.68</v>
      </c>
      <c r="AG27" s="714">
        <v>58344</v>
      </c>
      <c r="AH27" s="714">
        <v>941</v>
      </c>
      <c r="AI27" s="714">
        <v>349.44</v>
      </c>
      <c r="AJ27" s="714">
        <v>290.87</v>
      </c>
      <c r="AK27" s="714">
        <v>274.68</v>
      </c>
      <c r="AL27" s="711">
        <v>114444</v>
      </c>
      <c r="AM27" s="712">
        <v>153</v>
      </c>
      <c r="AN27" s="712">
        <v>746.64</v>
      </c>
      <c r="AO27" s="712">
        <v>570.54999999999995</v>
      </c>
      <c r="AP27" s="713">
        <v>274.68</v>
      </c>
      <c r="AQ27" s="711"/>
      <c r="AR27" s="712"/>
      <c r="AS27" s="712">
        <v>0</v>
      </c>
      <c r="AT27" s="712">
        <v>0</v>
      </c>
      <c r="AU27" s="713">
        <v>0</v>
      </c>
      <c r="AV27" s="715">
        <f t="shared" si="1"/>
        <v>1055581</v>
      </c>
      <c r="AW27" s="716">
        <f t="shared" si="2"/>
        <v>118997</v>
      </c>
      <c r="AX27" s="717">
        <f t="shared" si="3"/>
        <v>7067.92</v>
      </c>
      <c r="AY27" s="717">
        <f t="shared" si="4"/>
        <v>2983.2700000000004</v>
      </c>
      <c r="AZ27" s="717">
        <f t="shared" si="3"/>
        <v>1371.64</v>
      </c>
    </row>
    <row r="28" spans="1:52" s="172" customFormat="1" x14ac:dyDescent="0.2">
      <c r="A28" s="710" t="s">
        <v>21</v>
      </c>
      <c r="B28" s="710" t="s">
        <v>141</v>
      </c>
      <c r="C28" s="719">
        <v>980.88</v>
      </c>
      <c r="D28" s="719">
        <v>749.55</v>
      </c>
      <c r="E28" s="710" t="s">
        <v>103</v>
      </c>
      <c r="F28" s="719">
        <v>549.39</v>
      </c>
      <c r="H28" s="719">
        <f t="shared" si="0"/>
        <v>2279.8199999999997</v>
      </c>
      <c r="I28" s="710" t="s">
        <v>426</v>
      </c>
      <c r="J28" s="710" t="s">
        <v>78</v>
      </c>
      <c r="K28" s="710" t="s">
        <v>428</v>
      </c>
      <c r="L28" s="710" t="s">
        <v>278</v>
      </c>
      <c r="M28" s="711"/>
      <c r="N28" s="712"/>
      <c r="O28" s="712"/>
      <c r="P28" s="712"/>
      <c r="Q28" s="713"/>
      <c r="R28" s="711">
        <v>219912</v>
      </c>
      <c r="S28" s="712">
        <v>294</v>
      </c>
      <c r="T28" s="712">
        <v>1317.12</v>
      </c>
      <c r="U28" s="712">
        <v>1096.3599999999999</v>
      </c>
      <c r="V28" s="713">
        <v>545.86</v>
      </c>
      <c r="W28" s="711">
        <v>133892</v>
      </c>
      <c r="X28" s="712">
        <v>179</v>
      </c>
      <c r="Y28" s="712">
        <v>801.92</v>
      </c>
      <c r="Z28" s="712">
        <v>667.51</v>
      </c>
      <c r="AA28" s="713">
        <v>549.39</v>
      </c>
      <c r="AB28" s="711">
        <v>160820</v>
      </c>
      <c r="AC28" s="712">
        <v>2594</v>
      </c>
      <c r="AD28" s="712">
        <v>963.2</v>
      </c>
      <c r="AE28" s="712">
        <v>801.76</v>
      </c>
      <c r="AF28" s="713">
        <v>549.39</v>
      </c>
      <c r="AG28" s="714">
        <v>144364</v>
      </c>
      <c r="AH28" s="714">
        <v>193</v>
      </c>
      <c r="AI28" s="714">
        <v>864.64</v>
      </c>
      <c r="AJ28" s="714">
        <v>719.72</v>
      </c>
      <c r="AK28" s="714">
        <v>549.39</v>
      </c>
      <c r="AL28" s="711">
        <v>150348</v>
      </c>
      <c r="AM28" s="712">
        <v>201</v>
      </c>
      <c r="AN28" s="712">
        <v>980.88</v>
      </c>
      <c r="AO28" s="712">
        <v>749.55</v>
      </c>
      <c r="AP28" s="713">
        <v>549.39</v>
      </c>
      <c r="AQ28" s="711"/>
      <c r="AR28" s="712"/>
      <c r="AS28" s="712">
        <v>0</v>
      </c>
      <c r="AT28" s="712">
        <v>0</v>
      </c>
      <c r="AU28" s="713">
        <v>0</v>
      </c>
      <c r="AV28" s="715">
        <f t="shared" si="1"/>
        <v>659189</v>
      </c>
      <c r="AW28" s="716">
        <f t="shared" si="2"/>
        <v>153608</v>
      </c>
      <c r="AX28" s="717">
        <f t="shared" si="3"/>
        <v>4927.7599999999993</v>
      </c>
      <c r="AY28" s="717">
        <f t="shared" si="4"/>
        <v>2938.54</v>
      </c>
      <c r="AZ28" s="717">
        <f t="shared" si="3"/>
        <v>2743.4199999999996</v>
      </c>
    </row>
    <row r="29" spans="1:52" s="701" customFormat="1" x14ac:dyDescent="0.2">
      <c r="A29" s="697" t="s">
        <v>22</v>
      </c>
      <c r="B29" s="697" t="s">
        <v>141</v>
      </c>
      <c r="C29" s="702">
        <v>190.32</v>
      </c>
      <c r="D29" s="702">
        <v>145.43</v>
      </c>
      <c r="E29" s="697" t="s">
        <v>103</v>
      </c>
      <c r="F29" s="702">
        <v>274.68</v>
      </c>
      <c r="H29" s="702">
        <f t="shared" si="0"/>
        <v>610.43000000000006</v>
      </c>
      <c r="I29" s="697" t="s">
        <v>400</v>
      </c>
      <c r="J29" s="697" t="s">
        <v>79</v>
      </c>
      <c r="K29" s="697"/>
      <c r="L29" s="697" t="s">
        <v>206</v>
      </c>
      <c r="M29" s="703"/>
      <c r="N29" s="704"/>
      <c r="O29" s="704"/>
      <c r="P29" s="704"/>
      <c r="Q29" s="705"/>
      <c r="R29" s="703">
        <v>356048</v>
      </c>
      <c r="S29" s="704">
        <v>476</v>
      </c>
      <c r="T29" s="704">
        <v>2132.48</v>
      </c>
      <c r="U29" s="704">
        <v>1775.05</v>
      </c>
      <c r="V29" s="705">
        <v>271.95</v>
      </c>
      <c r="W29" s="703">
        <v>160072</v>
      </c>
      <c r="X29" s="704">
        <v>214</v>
      </c>
      <c r="Y29" s="704">
        <v>958.72</v>
      </c>
      <c r="Z29" s="704">
        <v>798.03</v>
      </c>
      <c r="AA29" s="705">
        <v>274.68</v>
      </c>
      <c r="AB29" s="703">
        <v>53856</v>
      </c>
      <c r="AC29" s="704">
        <v>883</v>
      </c>
      <c r="AD29" s="704">
        <v>322.56</v>
      </c>
      <c r="AE29" s="704">
        <v>268.5</v>
      </c>
      <c r="AF29" s="705">
        <v>274.68</v>
      </c>
      <c r="AG29" s="698">
        <v>28424</v>
      </c>
      <c r="AH29" s="698">
        <v>38</v>
      </c>
      <c r="AI29" s="698">
        <v>170.24</v>
      </c>
      <c r="AJ29" s="698">
        <v>141.71</v>
      </c>
      <c r="AK29" s="698">
        <v>274.68</v>
      </c>
      <c r="AL29" s="703">
        <v>29172</v>
      </c>
      <c r="AM29" s="704">
        <v>39</v>
      </c>
      <c r="AN29" s="704">
        <v>190.32</v>
      </c>
      <c r="AO29" s="704">
        <v>145.43</v>
      </c>
      <c r="AP29" s="705">
        <v>274.68</v>
      </c>
      <c r="AQ29" s="703"/>
      <c r="AR29" s="704"/>
      <c r="AS29" s="704">
        <v>0</v>
      </c>
      <c r="AT29" s="704">
        <v>0</v>
      </c>
      <c r="AU29" s="705">
        <v>0</v>
      </c>
      <c r="AV29" s="707">
        <f t="shared" si="1"/>
        <v>598439</v>
      </c>
      <c r="AW29" s="699">
        <f t="shared" si="2"/>
        <v>30783</v>
      </c>
      <c r="AX29" s="700">
        <f t="shared" si="3"/>
        <v>3774.32</v>
      </c>
      <c r="AY29" s="700">
        <f t="shared" si="4"/>
        <v>1353.67</v>
      </c>
      <c r="AZ29" s="700">
        <f t="shared" si="3"/>
        <v>1370.67</v>
      </c>
    </row>
    <row r="30" spans="1:52" s="701" customFormat="1" x14ac:dyDescent="0.2">
      <c r="A30" s="697" t="s">
        <v>23</v>
      </c>
      <c r="B30" s="697" t="s">
        <v>141</v>
      </c>
      <c r="C30" s="702">
        <v>268.39999999999998</v>
      </c>
      <c r="D30" s="702">
        <v>205.1</v>
      </c>
      <c r="E30" s="697" t="s">
        <v>103</v>
      </c>
      <c r="F30" s="702">
        <v>274.68</v>
      </c>
      <c r="H30" s="702">
        <f t="shared" si="0"/>
        <v>748.18000000000006</v>
      </c>
      <c r="I30" s="697" t="s">
        <v>400</v>
      </c>
      <c r="J30" s="697" t="s">
        <v>79</v>
      </c>
      <c r="K30" s="697"/>
      <c r="L30" s="697" t="s">
        <v>271</v>
      </c>
      <c r="M30" s="703"/>
      <c r="N30" s="704"/>
      <c r="O30" s="704"/>
      <c r="P30" s="704"/>
      <c r="Q30" s="705"/>
      <c r="R30" s="703">
        <v>144364</v>
      </c>
      <c r="S30" s="704">
        <v>193</v>
      </c>
      <c r="T30" s="704">
        <v>864.64</v>
      </c>
      <c r="U30" s="704">
        <v>719.72</v>
      </c>
      <c r="V30" s="705">
        <v>271.95</v>
      </c>
      <c r="W30" s="703">
        <v>169048</v>
      </c>
      <c r="X30" s="704">
        <v>226</v>
      </c>
      <c r="Y30" s="704">
        <v>1012.48</v>
      </c>
      <c r="Z30" s="704">
        <v>842.78</v>
      </c>
      <c r="AA30" s="705">
        <v>274.68</v>
      </c>
      <c r="AB30" s="703">
        <v>125664</v>
      </c>
      <c r="AC30" s="704">
        <v>2060</v>
      </c>
      <c r="AD30" s="704">
        <v>752.64</v>
      </c>
      <c r="AE30" s="704">
        <v>626.49</v>
      </c>
      <c r="AF30" s="705">
        <v>274.68</v>
      </c>
      <c r="AG30" s="698">
        <v>11968</v>
      </c>
      <c r="AH30" s="698">
        <v>16</v>
      </c>
      <c r="AI30" s="698">
        <v>71.680000000000007</v>
      </c>
      <c r="AJ30" s="698">
        <v>59.67</v>
      </c>
      <c r="AK30" s="698">
        <v>274.68</v>
      </c>
      <c r="AL30" s="703">
        <v>41140</v>
      </c>
      <c r="AM30" s="704">
        <v>55</v>
      </c>
      <c r="AN30" s="704">
        <v>268.39999999999998</v>
      </c>
      <c r="AO30" s="704">
        <v>205.1</v>
      </c>
      <c r="AP30" s="705">
        <v>274.68</v>
      </c>
      <c r="AQ30" s="703"/>
      <c r="AR30" s="704"/>
      <c r="AS30" s="704">
        <v>0</v>
      </c>
      <c r="AT30" s="704">
        <v>0</v>
      </c>
      <c r="AU30" s="705">
        <v>0</v>
      </c>
      <c r="AV30" s="707">
        <f t="shared" si="1"/>
        <v>451099</v>
      </c>
      <c r="AW30" s="699">
        <f t="shared" si="2"/>
        <v>43635</v>
      </c>
      <c r="AX30" s="700">
        <f t="shared" si="3"/>
        <v>2969.8399999999997</v>
      </c>
      <c r="AY30" s="700">
        <f t="shared" si="4"/>
        <v>1734.04</v>
      </c>
      <c r="AZ30" s="700">
        <f t="shared" si="3"/>
        <v>1370.67</v>
      </c>
    </row>
    <row r="31" spans="1:52" s="701" customFormat="1" x14ac:dyDescent="0.2">
      <c r="A31" s="697" t="s">
        <v>24</v>
      </c>
      <c r="B31" s="697" t="s">
        <v>141</v>
      </c>
      <c r="C31" s="702">
        <v>1063.8399999999999</v>
      </c>
      <c r="D31" s="702">
        <v>812.94</v>
      </c>
      <c r="E31" s="697" t="s">
        <v>103</v>
      </c>
      <c r="F31" s="702">
        <v>411.09</v>
      </c>
      <c r="H31" s="702">
        <f t="shared" si="0"/>
        <v>2287.87</v>
      </c>
      <c r="I31" s="697" t="s">
        <v>400</v>
      </c>
      <c r="J31" s="697" t="s">
        <v>79</v>
      </c>
      <c r="K31" s="697" t="s">
        <v>314</v>
      </c>
      <c r="L31" s="697" t="s">
        <v>277</v>
      </c>
      <c r="M31" s="703"/>
      <c r="N31" s="704"/>
      <c r="O31" s="704"/>
      <c r="P31" s="704"/>
      <c r="Q31" s="705"/>
      <c r="R31" s="703">
        <v>176528</v>
      </c>
      <c r="S31" s="704">
        <v>236</v>
      </c>
      <c r="T31" s="704">
        <v>1057.28</v>
      </c>
      <c r="U31" s="704">
        <v>880.07</v>
      </c>
      <c r="V31" s="705">
        <v>407</v>
      </c>
      <c r="W31" s="703">
        <v>234124</v>
      </c>
      <c r="X31" s="704">
        <v>313</v>
      </c>
      <c r="Y31" s="704">
        <v>1402.24</v>
      </c>
      <c r="Z31" s="704">
        <v>1167.21</v>
      </c>
      <c r="AA31" s="705">
        <v>411.09</v>
      </c>
      <c r="AB31" s="703">
        <v>178772</v>
      </c>
      <c r="AC31" s="704">
        <v>2931</v>
      </c>
      <c r="AD31" s="704">
        <v>1070.72</v>
      </c>
      <c r="AE31" s="704">
        <v>891.25</v>
      </c>
      <c r="AF31" s="705">
        <v>411.09</v>
      </c>
      <c r="AG31" s="698">
        <v>86768</v>
      </c>
      <c r="AH31" s="698">
        <v>116</v>
      </c>
      <c r="AI31" s="698">
        <v>519.67999999999995</v>
      </c>
      <c r="AJ31" s="698">
        <v>432.58</v>
      </c>
      <c r="AK31" s="698">
        <v>411.09</v>
      </c>
      <c r="AL31" s="703">
        <v>163064</v>
      </c>
      <c r="AM31" s="704">
        <v>218</v>
      </c>
      <c r="AN31" s="704">
        <v>1063.8399999999999</v>
      </c>
      <c r="AO31" s="704">
        <v>812.94</v>
      </c>
      <c r="AP31" s="705">
        <v>411.09</v>
      </c>
      <c r="AQ31" s="703"/>
      <c r="AR31" s="704"/>
      <c r="AS31" s="704">
        <v>0</v>
      </c>
      <c r="AT31" s="704">
        <v>0</v>
      </c>
      <c r="AU31" s="705">
        <v>0</v>
      </c>
      <c r="AV31" s="707">
        <f t="shared" si="1"/>
        <v>676410</v>
      </c>
      <c r="AW31" s="699">
        <f t="shared" si="2"/>
        <v>166660</v>
      </c>
      <c r="AX31" s="700">
        <f t="shared" si="3"/>
        <v>5113.7599999999993</v>
      </c>
      <c r="AY31" s="700">
        <f t="shared" si="4"/>
        <v>3303.98</v>
      </c>
      <c r="AZ31" s="700">
        <f t="shared" si="3"/>
        <v>2051.3599999999997</v>
      </c>
    </row>
    <row r="32" spans="1:52" s="701" customFormat="1" x14ac:dyDescent="0.2">
      <c r="A32" s="697" t="s">
        <v>25</v>
      </c>
      <c r="B32" s="697" t="s">
        <v>141</v>
      </c>
      <c r="C32" s="702">
        <v>217.44</v>
      </c>
      <c r="D32" s="702"/>
      <c r="E32" s="697" t="s">
        <v>103</v>
      </c>
      <c r="F32" s="702"/>
      <c r="H32" s="702">
        <f t="shared" si="0"/>
        <v>217.44</v>
      </c>
      <c r="I32" s="697" t="s">
        <v>400</v>
      </c>
      <c r="J32" s="697" t="s">
        <v>80</v>
      </c>
      <c r="K32" s="697" t="s">
        <v>314</v>
      </c>
      <c r="L32" s="697" t="s">
        <v>207</v>
      </c>
      <c r="M32" s="703"/>
      <c r="N32" s="704"/>
      <c r="O32" s="704"/>
      <c r="P32" s="704"/>
      <c r="Q32" s="705"/>
      <c r="R32" s="703">
        <v>0</v>
      </c>
      <c r="S32" s="704"/>
      <c r="T32" s="704">
        <v>199.49</v>
      </c>
      <c r="U32" s="704">
        <v>0</v>
      </c>
      <c r="V32" s="705">
        <v>0</v>
      </c>
      <c r="W32" s="703">
        <v>0</v>
      </c>
      <c r="X32" s="704">
        <v>0</v>
      </c>
      <c r="Y32" s="704">
        <v>398.98</v>
      </c>
      <c r="Z32" s="704"/>
      <c r="AA32" s="705"/>
      <c r="AB32" s="703">
        <v>0</v>
      </c>
      <c r="AC32" s="704">
        <v>0</v>
      </c>
      <c r="AD32" s="704">
        <v>199.49</v>
      </c>
      <c r="AE32" s="704"/>
      <c r="AF32" s="705"/>
      <c r="AG32" s="698">
        <v>0</v>
      </c>
      <c r="AH32" s="698">
        <v>0</v>
      </c>
      <c r="AI32" s="698">
        <v>199.49</v>
      </c>
      <c r="AJ32" s="698">
        <v>0</v>
      </c>
      <c r="AK32" s="698">
        <v>0</v>
      </c>
      <c r="AL32" s="703">
        <v>0</v>
      </c>
      <c r="AM32" s="704">
        <v>0</v>
      </c>
      <c r="AN32" s="704">
        <v>217.44</v>
      </c>
      <c r="AO32" s="704"/>
      <c r="AP32" s="705"/>
      <c r="AQ32" s="703"/>
      <c r="AR32" s="704"/>
      <c r="AS32" s="704">
        <v>0</v>
      </c>
      <c r="AT32" s="704">
        <v>0</v>
      </c>
      <c r="AU32" s="705">
        <v>0</v>
      </c>
      <c r="AV32" s="707">
        <f t="shared" si="1"/>
        <v>0</v>
      </c>
      <c r="AW32" s="699">
        <f t="shared" si="2"/>
        <v>0</v>
      </c>
      <c r="AX32" s="700">
        <f t="shared" si="3"/>
        <v>1214.8900000000001</v>
      </c>
      <c r="AY32" s="700">
        <f t="shared" si="4"/>
        <v>0</v>
      </c>
      <c r="AZ32" s="700">
        <f t="shared" si="3"/>
        <v>0</v>
      </c>
    </row>
    <row r="33" spans="1:52" s="172" customFormat="1" x14ac:dyDescent="0.2">
      <c r="A33" s="710" t="s">
        <v>26</v>
      </c>
      <c r="B33" s="710" t="s">
        <v>141</v>
      </c>
      <c r="C33" s="719">
        <v>141.52000000000001</v>
      </c>
      <c r="D33" s="719">
        <v>108.14</v>
      </c>
      <c r="E33" s="710" t="s">
        <v>103</v>
      </c>
      <c r="F33" s="719">
        <v>140.16</v>
      </c>
      <c r="H33" s="719">
        <f t="shared" si="0"/>
        <v>389.82000000000005</v>
      </c>
      <c r="I33" s="710" t="s">
        <v>426</v>
      </c>
      <c r="J33" s="710" t="s">
        <v>81</v>
      </c>
      <c r="K33" s="710" t="s">
        <v>433</v>
      </c>
      <c r="L33" s="710" t="s">
        <v>234</v>
      </c>
      <c r="M33" s="711"/>
      <c r="N33" s="712"/>
      <c r="O33" s="712"/>
      <c r="P33" s="712"/>
      <c r="Q33" s="713"/>
      <c r="R33" s="711">
        <v>9724</v>
      </c>
      <c r="S33" s="712">
        <v>13</v>
      </c>
      <c r="T33" s="712">
        <v>58.24</v>
      </c>
      <c r="U33" s="712">
        <v>48.48</v>
      </c>
      <c r="V33" s="713">
        <v>139.26</v>
      </c>
      <c r="W33" s="711">
        <v>5236</v>
      </c>
      <c r="X33" s="712">
        <v>7</v>
      </c>
      <c r="Y33" s="712">
        <v>31.36</v>
      </c>
      <c r="Z33" s="712">
        <v>26.1</v>
      </c>
      <c r="AA33" s="713">
        <v>140.16</v>
      </c>
      <c r="AB33" s="711">
        <v>5984</v>
      </c>
      <c r="AC33" s="712">
        <v>97</v>
      </c>
      <c r="AD33" s="712">
        <v>35.840000000000003</v>
      </c>
      <c r="AE33" s="712">
        <v>29.83</v>
      </c>
      <c r="AF33" s="713">
        <v>140.16</v>
      </c>
      <c r="AG33" s="714">
        <v>2992</v>
      </c>
      <c r="AH33" s="714">
        <v>4</v>
      </c>
      <c r="AI33" s="714">
        <v>17.920000000000002</v>
      </c>
      <c r="AJ33" s="714">
        <v>14.92</v>
      </c>
      <c r="AK33" s="714">
        <v>140.16</v>
      </c>
      <c r="AL33" s="711">
        <v>21692</v>
      </c>
      <c r="AM33" s="712">
        <v>29</v>
      </c>
      <c r="AN33" s="712">
        <v>141.52000000000001</v>
      </c>
      <c r="AO33" s="712">
        <v>108.14</v>
      </c>
      <c r="AP33" s="713">
        <v>140.16</v>
      </c>
      <c r="AQ33" s="711"/>
      <c r="AR33" s="712"/>
      <c r="AS33" s="712">
        <v>0</v>
      </c>
      <c r="AT33" s="712">
        <v>0</v>
      </c>
      <c r="AU33" s="713">
        <v>0</v>
      </c>
      <c r="AV33" s="715">
        <f t="shared" si="1"/>
        <v>23965</v>
      </c>
      <c r="AW33" s="716">
        <f t="shared" si="2"/>
        <v>21813</v>
      </c>
      <c r="AX33" s="717">
        <f t="shared" si="3"/>
        <v>284.88</v>
      </c>
      <c r="AY33" s="717">
        <f t="shared" si="4"/>
        <v>178.99</v>
      </c>
      <c r="AZ33" s="717">
        <f t="shared" si="3"/>
        <v>699.89999999999986</v>
      </c>
    </row>
    <row r="34" spans="1:52" s="172" customFormat="1" x14ac:dyDescent="0.2">
      <c r="A34" s="710" t="s">
        <v>27</v>
      </c>
      <c r="B34" s="710" t="s">
        <v>141</v>
      </c>
      <c r="C34" s="719">
        <v>97.6</v>
      </c>
      <c r="D34" s="719">
        <v>74.58</v>
      </c>
      <c r="E34" s="710" t="s">
        <v>103</v>
      </c>
      <c r="F34" s="719">
        <v>274.68</v>
      </c>
      <c r="H34" s="719">
        <f t="shared" si="0"/>
        <v>446.86</v>
      </c>
      <c r="I34" s="710" t="s">
        <v>426</v>
      </c>
      <c r="J34" s="710" t="s">
        <v>81</v>
      </c>
      <c r="K34" s="710" t="s">
        <v>434</v>
      </c>
      <c r="L34" s="710" t="s">
        <v>235</v>
      </c>
      <c r="M34" s="711"/>
      <c r="N34" s="712"/>
      <c r="O34" s="712"/>
      <c r="P34" s="712"/>
      <c r="Q34" s="713"/>
      <c r="R34" s="711">
        <v>5984</v>
      </c>
      <c r="S34" s="712">
        <v>8</v>
      </c>
      <c r="T34" s="712">
        <v>35.840000000000003</v>
      </c>
      <c r="U34" s="712">
        <v>29.83</v>
      </c>
      <c r="V34" s="713">
        <v>272.92</v>
      </c>
      <c r="W34" s="711">
        <v>11968</v>
      </c>
      <c r="X34" s="712">
        <v>16</v>
      </c>
      <c r="Y34" s="712">
        <v>71.680000000000007</v>
      </c>
      <c r="Z34" s="712">
        <v>59.67</v>
      </c>
      <c r="AA34" s="713">
        <v>274.68</v>
      </c>
      <c r="AB34" s="711">
        <v>14212</v>
      </c>
      <c r="AC34" s="712">
        <v>229</v>
      </c>
      <c r="AD34" s="712">
        <v>85.12</v>
      </c>
      <c r="AE34" s="712">
        <v>70.849999999999994</v>
      </c>
      <c r="AF34" s="713">
        <v>274.68</v>
      </c>
      <c r="AG34" s="714">
        <v>14212</v>
      </c>
      <c r="AH34" s="714">
        <v>19</v>
      </c>
      <c r="AI34" s="714">
        <v>85.12</v>
      </c>
      <c r="AJ34" s="714">
        <v>70.849999999999994</v>
      </c>
      <c r="AK34" s="714">
        <v>274.68</v>
      </c>
      <c r="AL34" s="711">
        <v>14960</v>
      </c>
      <c r="AM34" s="712">
        <v>20</v>
      </c>
      <c r="AN34" s="712">
        <v>97.6</v>
      </c>
      <c r="AO34" s="712">
        <v>74.58</v>
      </c>
      <c r="AP34" s="713">
        <v>274.68</v>
      </c>
      <c r="AQ34" s="711"/>
      <c r="AR34" s="712"/>
      <c r="AS34" s="712">
        <v>0</v>
      </c>
      <c r="AT34" s="712">
        <v>0</v>
      </c>
      <c r="AU34" s="713">
        <v>0</v>
      </c>
      <c r="AV34" s="715">
        <f t="shared" si="1"/>
        <v>46396</v>
      </c>
      <c r="AW34" s="716">
        <f t="shared" si="2"/>
        <v>15232</v>
      </c>
      <c r="AX34" s="717">
        <f t="shared" si="3"/>
        <v>375.36</v>
      </c>
      <c r="AY34" s="717">
        <f t="shared" si="4"/>
        <v>275.95</v>
      </c>
      <c r="AZ34" s="717">
        <f t="shared" si="3"/>
        <v>1371.64</v>
      </c>
    </row>
    <row r="35" spans="1:52" s="701" customFormat="1" x14ac:dyDescent="0.2">
      <c r="A35" s="697" t="s">
        <v>28</v>
      </c>
      <c r="B35" s="697" t="s">
        <v>141</v>
      </c>
      <c r="C35" s="702">
        <v>883.28</v>
      </c>
      <c r="D35" s="702">
        <v>674.97</v>
      </c>
      <c r="E35" s="697" t="s">
        <v>103</v>
      </c>
      <c r="F35" s="702">
        <v>411.09</v>
      </c>
      <c r="H35" s="702">
        <f t="shared" si="0"/>
        <v>1969.34</v>
      </c>
      <c r="I35" s="697" t="s">
        <v>401</v>
      </c>
      <c r="J35" s="697" t="s">
        <v>81</v>
      </c>
      <c r="K35" s="697" t="s">
        <v>397</v>
      </c>
      <c r="L35" s="697" t="s">
        <v>236</v>
      </c>
      <c r="M35" s="703"/>
      <c r="N35" s="704"/>
      <c r="O35" s="704"/>
      <c r="P35" s="704"/>
      <c r="Q35" s="705"/>
      <c r="R35" s="703">
        <v>36652</v>
      </c>
      <c r="S35" s="704">
        <v>49</v>
      </c>
      <c r="T35" s="704">
        <v>219.52</v>
      </c>
      <c r="U35" s="704">
        <v>182.73</v>
      </c>
      <c r="V35" s="705">
        <v>408.2</v>
      </c>
      <c r="W35" s="703">
        <v>94996</v>
      </c>
      <c r="X35" s="704">
        <v>127</v>
      </c>
      <c r="Y35" s="704">
        <v>568.96</v>
      </c>
      <c r="Z35" s="704">
        <v>473.6</v>
      </c>
      <c r="AA35" s="705">
        <v>411.09</v>
      </c>
      <c r="AB35" s="703">
        <v>124916</v>
      </c>
      <c r="AC35" s="704">
        <v>2015</v>
      </c>
      <c r="AD35" s="704">
        <v>748.16</v>
      </c>
      <c r="AE35" s="704">
        <v>622.76</v>
      </c>
      <c r="AF35" s="705">
        <v>411.09</v>
      </c>
      <c r="AG35" s="698">
        <v>80784</v>
      </c>
      <c r="AH35" s="698">
        <v>1369</v>
      </c>
      <c r="AI35" s="698">
        <v>483.84</v>
      </c>
      <c r="AJ35" s="698">
        <v>402.74</v>
      </c>
      <c r="AK35" s="698">
        <v>411.09</v>
      </c>
      <c r="AL35" s="703">
        <v>135388</v>
      </c>
      <c r="AM35" s="704">
        <f>135388/748</f>
        <v>181</v>
      </c>
      <c r="AN35" s="704">
        <v>883.28</v>
      </c>
      <c r="AO35" s="704">
        <v>674.97</v>
      </c>
      <c r="AP35" s="705">
        <v>411.09</v>
      </c>
      <c r="AQ35" s="703"/>
      <c r="AR35" s="704"/>
      <c r="AS35" s="704">
        <v>0</v>
      </c>
      <c r="AT35" s="704">
        <v>0</v>
      </c>
      <c r="AU35" s="705">
        <v>0</v>
      </c>
      <c r="AV35" s="707">
        <f t="shared" si="1"/>
        <v>337529</v>
      </c>
      <c r="AW35" s="699">
        <f t="shared" si="2"/>
        <v>138948</v>
      </c>
      <c r="AX35" s="700">
        <f t="shared" si="3"/>
        <v>2903.7599999999998</v>
      </c>
      <c r="AY35" s="700">
        <f t="shared" si="4"/>
        <v>2174.0700000000002</v>
      </c>
      <c r="AZ35" s="700">
        <f t="shared" si="3"/>
        <v>2052.56</v>
      </c>
    </row>
    <row r="36" spans="1:52" s="701" customFormat="1" x14ac:dyDescent="0.2">
      <c r="A36" s="697" t="s">
        <v>29</v>
      </c>
      <c r="B36" s="697" t="s">
        <v>141</v>
      </c>
      <c r="C36" s="702">
        <v>122</v>
      </c>
      <c r="D36" s="702">
        <v>93.23</v>
      </c>
      <c r="E36" s="697" t="s">
        <v>103</v>
      </c>
      <c r="F36" s="702">
        <v>411.09</v>
      </c>
      <c r="H36" s="702">
        <f t="shared" si="0"/>
        <v>626.31999999999994</v>
      </c>
      <c r="I36" s="697" t="s">
        <v>401</v>
      </c>
      <c r="J36" s="697" t="s">
        <v>81</v>
      </c>
      <c r="K36" s="697" t="s">
        <v>397</v>
      </c>
      <c r="L36" s="697" t="s">
        <v>279</v>
      </c>
      <c r="M36" s="703"/>
      <c r="N36" s="704"/>
      <c r="O36" s="704"/>
      <c r="P36" s="704"/>
      <c r="Q36" s="705"/>
      <c r="R36" s="703">
        <v>719576</v>
      </c>
      <c r="S36" s="704">
        <v>962</v>
      </c>
      <c r="T36" s="704">
        <v>4309.76</v>
      </c>
      <c r="U36" s="704">
        <v>3587.39</v>
      </c>
      <c r="V36" s="705">
        <v>408.2</v>
      </c>
      <c r="W36" s="703">
        <v>365024</v>
      </c>
      <c r="X36" s="704">
        <v>488</v>
      </c>
      <c r="Y36" s="704">
        <v>2186.2399999999998</v>
      </c>
      <c r="Z36" s="704">
        <v>1819.8</v>
      </c>
      <c r="AA36" s="705">
        <v>411.09</v>
      </c>
      <c r="AB36" s="703">
        <v>13464</v>
      </c>
      <c r="AC36" s="704">
        <v>217</v>
      </c>
      <c r="AD36" s="704">
        <v>80.64</v>
      </c>
      <c r="AE36" s="704">
        <v>67.12</v>
      </c>
      <c r="AF36" s="705">
        <v>411.09</v>
      </c>
      <c r="AG36" s="698">
        <v>2244</v>
      </c>
      <c r="AH36" s="698">
        <v>38</v>
      </c>
      <c r="AI36" s="698">
        <v>14.24</v>
      </c>
      <c r="AJ36" s="698">
        <v>11.19</v>
      </c>
      <c r="AK36" s="698">
        <v>411.19</v>
      </c>
      <c r="AL36" s="703">
        <v>18700</v>
      </c>
      <c r="AM36" s="704">
        <v>25</v>
      </c>
      <c r="AN36" s="704">
        <v>122</v>
      </c>
      <c r="AO36" s="704">
        <v>93.23</v>
      </c>
      <c r="AP36" s="705">
        <v>411.09</v>
      </c>
      <c r="AQ36" s="703"/>
      <c r="AR36" s="704"/>
      <c r="AS36" s="704">
        <v>0</v>
      </c>
      <c r="AT36" s="704">
        <v>0</v>
      </c>
      <c r="AU36" s="705">
        <v>0</v>
      </c>
      <c r="AV36" s="707">
        <f t="shared" si="1"/>
        <v>1100333</v>
      </c>
      <c r="AW36" s="699">
        <f t="shared" si="2"/>
        <v>20405</v>
      </c>
      <c r="AX36" s="700">
        <f t="shared" si="3"/>
        <v>6712.88</v>
      </c>
      <c r="AY36" s="700">
        <f t="shared" si="4"/>
        <v>1991.3400000000001</v>
      </c>
      <c r="AZ36" s="700">
        <f>Q36+V36+AA36+AF36+AK36+AP36+AU36</f>
        <v>2052.66</v>
      </c>
    </row>
    <row r="37" spans="1:52" s="630" customFormat="1" x14ac:dyDescent="0.2">
      <c r="A37" s="631" t="s">
        <v>30</v>
      </c>
      <c r="B37" s="631" t="s">
        <v>141</v>
      </c>
      <c r="C37" s="632">
        <v>217.44</v>
      </c>
      <c r="D37" s="632"/>
      <c r="E37" s="631" t="s">
        <v>103</v>
      </c>
      <c r="F37" s="632"/>
      <c r="H37" s="632">
        <f t="shared" si="0"/>
        <v>217.44</v>
      </c>
      <c r="I37" s="631" t="s">
        <v>436</v>
      </c>
      <c r="J37" s="631" t="s">
        <v>82</v>
      </c>
      <c r="K37" s="631" t="s">
        <v>345</v>
      </c>
      <c r="L37" s="631" t="s">
        <v>251</v>
      </c>
      <c r="M37" s="740"/>
      <c r="N37" s="741"/>
      <c r="O37" s="741"/>
      <c r="P37" s="741"/>
      <c r="Q37" s="742"/>
      <c r="R37" s="740">
        <v>0</v>
      </c>
      <c r="S37" s="741">
        <v>0</v>
      </c>
      <c r="T37" s="741">
        <v>199.49</v>
      </c>
      <c r="U37" s="741">
        <v>0</v>
      </c>
      <c r="V37" s="742">
        <v>0</v>
      </c>
      <c r="W37" s="740">
        <v>0</v>
      </c>
      <c r="X37" s="741">
        <v>0</v>
      </c>
      <c r="Y37" s="741">
        <v>199.49</v>
      </c>
      <c r="Z37" s="741">
        <v>0</v>
      </c>
      <c r="AA37" s="742">
        <v>0</v>
      </c>
      <c r="AB37" s="740">
        <v>0</v>
      </c>
      <c r="AC37" s="741">
        <v>0</v>
      </c>
      <c r="AD37" s="741"/>
      <c r="AE37" s="741"/>
      <c r="AF37" s="742"/>
      <c r="AG37" s="743">
        <v>0</v>
      </c>
      <c r="AH37" s="743">
        <v>0</v>
      </c>
      <c r="AI37" s="743">
        <v>217.44</v>
      </c>
      <c r="AJ37" s="743"/>
      <c r="AK37" s="743"/>
      <c r="AL37" s="740">
        <v>0</v>
      </c>
      <c r="AM37" s="741">
        <v>0</v>
      </c>
      <c r="AN37" s="741">
        <v>217.44</v>
      </c>
      <c r="AO37" s="741"/>
      <c r="AP37" s="742"/>
      <c r="AQ37" s="740"/>
      <c r="AR37" s="741"/>
      <c r="AS37" s="741">
        <v>0</v>
      </c>
      <c r="AT37" s="741">
        <v>0</v>
      </c>
      <c r="AU37" s="742">
        <v>0</v>
      </c>
      <c r="AV37" s="744">
        <f t="shared" si="1"/>
        <v>0</v>
      </c>
      <c r="AW37" s="745">
        <f t="shared" si="2"/>
        <v>0</v>
      </c>
      <c r="AX37" s="746">
        <f t="shared" si="3"/>
        <v>833.86000000000013</v>
      </c>
      <c r="AY37" s="746">
        <f t="shared" si="4"/>
        <v>0</v>
      </c>
      <c r="AZ37" s="746">
        <f t="shared" si="3"/>
        <v>0</v>
      </c>
    </row>
    <row r="38" spans="1:52" s="18" customFormat="1" x14ac:dyDescent="0.2">
      <c r="A38" s="747" t="s">
        <v>31</v>
      </c>
      <c r="B38" s="747" t="s">
        <v>141</v>
      </c>
      <c r="C38" s="748"/>
      <c r="D38" s="748"/>
      <c r="E38" s="747" t="s">
        <v>103</v>
      </c>
      <c r="F38" s="748"/>
      <c r="H38" s="748"/>
      <c r="I38" s="747"/>
      <c r="J38" s="747" t="s">
        <v>82</v>
      </c>
      <c r="K38" s="747"/>
      <c r="L38" s="747" t="s">
        <v>252</v>
      </c>
      <c r="M38" s="749"/>
      <c r="N38" s="750"/>
      <c r="O38" s="750"/>
      <c r="P38" s="750"/>
      <c r="Q38" s="751"/>
      <c r="R38" s="749">
        <v>39644</v>
      </c>
      <c r="S38" s="750">
        <v>53</v>
      </c>
      <c r="T38" s="750">
        <v>237.44</v>
      </c>
      <c r="U38" s="750">
        <v>197.64</v>
      </c>
      <c r="V38" s="751">
        <v>411.09</v>
      </c>
      <c r="W38" s="749">
        <v>56848</v>
      </c>
      <c r="X38" s="750">
        <v>76</v>
      </c>
      <c r="Y38" s="750">
        <v>340.48</v>
      </c>
      <c r="Z38" s="750">
        <v>283.41000000000003</v>
      </c>
      <c r="AA38" s="751">
        <v>411.09</v>
      </c>
      <c r="AB38" s="749"/>
      <c r="AC38" s="750"/>
      <c r="AD38" s="750"/>
      <c r="AE38" s="750"/>
      <c r="AF38" s="751"/>
      <c r="AG38" s="752">
        <v>49368</v>
      </c>
      <c r="AH38" s="752">
        <v>66</v>
      </c>
      <c r="AI38" s="752">
        <v>322.08</v>
      </c>
      <c r="AJ38" s="752">
        <v>246.12</v>
      </c>
      <c r="AK38" s="752"/>
      <c r="AL38" s="749"/>
      <c r="AM38" s="750"/>
      <c r="AN38" s="750"/>
      <c r="AO38" s="750"/>
      <c r="AP38" s="751"/>
      <c r="AQ38" s="749"/>
      <c r="AR38" s="750"/>
      <c r="AS38" s="750">
        <v>0</v>
      </c>
      <c r="AT38" s="750">
        <v>0</v>
      </c>
      <c r="AU38" s="751">
        <v>0</v>
      </c>
      <c r="AV38" s="753">
        <f t="shared" si="1"/>
        <v>145860</v>
      </c>
      <c r="AW38" s="754">
        <f t="shared" si="2"/>
        <v>195</v>
      </c>
      <c r="AX38" s="755">
        <f t="shared" si="3"/>
        <v>900</v>
      </c>
      <c r="AY38" s="755">
        <f t="shared" si="4"/>
        <v>529.53</v>
      </c>
      <c r="AZ38" s="755">
        <f t="shared" si="3"/>
        <v>822.18</v>
      </c>
    </row>
    <row r="39" spans="1:52" s="630" customFormat="1" x14ac:dyDescent="0.2">
      <c r="A39" s="631" t="s">
        <v>32</v>
      </c>
      <c r="B39" s="631" t="s">
        <v>141</v>
      </c>
      <c r="C39" s="632">
        <v>346.48</v>
      </c>
      <c r="D39" s="632">
        <v>264.77</v>
      </c>
      <c r="E39" s="631" t="s">
        <v>103</v>
      </c>
      <c r="F39" s="632">
        <v>274.68</v>
      </c>
      <c r="H39" s="632">
        <f t="shared" si="0"/>
        <v>885.93000000000006</v>
      </c>
      <c r="I39" s="631" t="s">
        <v>436</v>
      </c>
      <c r="J39" s="631" t="s">
        <v>82</v>
      </c>
      <c r="K39" s="631" t="s">
        <v>437</v>
      </c>
      <c r="L39" s="631" t="s">
        <v>253</v>
      </c>
      <c r="M39" s="740"/>
      <c r="N39" s="741"/>
      <c r="O39" s="741"/>
      <c r="P39" s="741"/>
      <c r="Q39" s="742"/>
      <c r="R39" s="740">
        <v>183260</v>
      </c>
      <c r="S39" s="741">
        <v>245</v>
      </c>
      <c r="T39" s="741">
        <v>1097.5999999999999</v>
      </c>
      <c r="U39" s="741">
        <v>913.63</v>
      </c>
      <c r="V39" s="742">
        <v>274.68</v>
      </c>
      <c r="W39" s="740">
        <v>157080</v>
      </c>
      <c r="X39" s="741">
        <v>210</v>
      </c>
      <c r="Y39" s="741">
        <v>940.8</v>
      </c>
      <c r="Z39" s="741">
        <v>783.11</v>
      </c>
      <c r="AA39" s="742">
        <v>274.68</v>
      </c>
      <c r="AB39" s="740"/>
      <c r="AC39" s="741"/>
      <c r="AD39" s="741"/>
      <c r="AE39" s="741"/>
      <c r="AF39" s="742"/>
      <c r="AG39" s="743">
        <v>11220</v>
      </c>
      <c r="AH39" s="743">
        <v>15</v>
      </c>
      <c r="AI39" s="743">
        <v>73.2</v>
      </c>
      <c r="AJ39" s="743">
        <v>55.94</v>
      </c>
      <c r="AK39" s="743">
        <v>274.68</v>
      </c>
      <c r="AL39" s="740">
        <v>53108</v>
      </c>
      <c r="AM39" s="741">
        <v>71</v>
      </c>
      <c r="AN39" s="741">
        <v>346.48</v>
      </c>
      <c r="AO39" s="741">
        <v>264.77</v>
      </c>
      <c r="AP39" s="742">
        <v>274.68</v>
      </c>
      <c r="AQ39" s="740"/>
      <c r="AR39" s="741"/>
      <c r="AS39" s="741">
        <v>0</v>
      </c>
      <c r="AT39" s="741">
        <v>0</v>
      </c>
      <c r="AU39" s="742">
        <v>0</v>
      </c>
      <c r="AV39" s="744">
        <f t="shared" si="1"/>
        <v>351631</v>
      </c>
      <c r="AW39" s="745">
        <f t="shared" si="2"/>
        <v>53578</v>
      </c>
      <c r="AX39" s="746">
        <f t="shared" si="3"/>
        <v>2458.08</v>
      </c>
      <c r="AY39" s="746">
        <f t="shared" si="4"/>
        <v>1103.82</v>
      </c>
      <c r="AZ39" s="746">
        <f t="shared" si="3"/>
        <v>1098.72</v>
      </c>
    </row>
    <row r="40" spans="1:52" s="630" customFormat="1" x14ac:dyDescent="0.2">
      <c r="A40" s="631" t="s">
        <v>33</v>
      </c>
      <c r="B40" s="631" t="s">
        <v>141</v>
      </c>
      <c r="C40" s="632">
        <v>688.08</v>
      </c>
      <c r="D40" s="632">
        <v>525.79999999999995</v>
      </c>
      <c r="E40" s="631" t="s">
        <v>103</v>
      </c>
      <c r="F40" s="632">
        <v>411.09</v>
      </c>
      <c r="H40" s="632">
        <f t="shared" si="0"/>
        <v>1624.97</v>
      </c>
      <c r="I40" s="631" t="s">
        <v>436</v>
      </c>
      <c r="J40" s="631" t="s">
        <v>82</v>
      </c>
      <c r="K40" s="631" t="s">
        <v>438</v>
      </c>
      <c r="L40" s="758" t="s">
        <v>439</v>
      </c>
      <c r="M40" s="740"/>
      <c r="N40" s="741"/>
      <c r="O40" s="741"/>
      <c r="P40" s="741"/>
      <c r="Q40" s="742"/>
      <c r="R40" s="740">
        <v>76296</v>
      </c>
      <c r="S40" s="741">
        <v>102</v>
      </c>
      <c r="T40" s="741">
        <v>456.96</v>
      </c>
      <c r="U40" s="741">
        <v>380.37</v>
      </c>
      <c r="V40" s="742">
        <v>411.09</v>
      </c>
      <c r="W40" s="740">
        <v>104720</v>
      </c>
      <c r="X40" s="741">
        <v>140</v>
      </c>
      <c r="Y40" s="741">
        <v>627.20000000000005</v>
      </c>
      <c r="Z40" s="741">
        <v>522.07000000000005</v>
      </c>
      <c r="AA40" s="742">
        <v>411.09</v>
      </c>
      <c r="AB40" s="740"/>
      <c r="AC40" s="741"/>
      <c r="AD40" s="741"/>
      <c r="AE40" s="741"/>
      <c r="AF40" s="742"/>
      <c r="AG40" s="743">
        <v>89012</v>
      </c>
      <c r="AH40" s="743">
        <v>119</v>
      </c>
      <c r="AI40" s="743">
        <v>580.72</v>
      </c>
      <c r="AJ40" s="743">
        <v>443.76</v>
      </c>
      <c r="AK40" s="743">
        <v>411.09</v>
      </c>
      <c r="AL40" s="740">
        <v>105468</v>
      </c>
      <c r="AM40" s="741">
        <v>141</v>
      </c>
      <c r="AN40" s="741">
        <v>688.08</v>
      </c>
      <c r="AO40" s="741">
        <v>525.79999999999995</v>
      </c>
      <c r="AP40" s="742">
        <v>411.09</v>
      </c>
      <c r="AQ40" s="740"/>
      <c r="AR40" s="741"/>
      <c r="AS40" s="741">
        <v>0</v>
      </c>
      <c r="AT40" s="741">
        <v>0</v>
      </c>
      <c r="AU40" s="742">
        <v>0</v>
      </c>
      <c r="AV40" s="744">
        <f t="shared" ref="AV40:AV71" si="5">M40+R40+W40+AB40+AG40+AM40+AQ40</f>
        <v>270169</v>
      </c>
      <c r="AW40" s="745">
        <f t="shared" si="2"/>
        <v>105829</v>
      </c>
      <c r="AX40" s="746">
        <f t="shared" si="3"/>
        <v>2352.96</v>
      </c>
      <c r="AY40" s="746">
        <f t="shared" si="4"/>
        <v>1491.63</v>
      </c>
      <c r="AZ40" s="746">
        <f t="shared" si="3"/>
        <v>1644.36</v>
      </c>
    </row>
    <row r="41" spans="1:52" s="663" customFormat="1" x14ac:dyDescent="0.2">
      <c r="A41" s="653" t="s">
        <v>34</v>
      </c>
      <c r="B41" s="653" t="s">
        <v>141</v>
      </c>
      <c r="C41" s="655">
        <v>53.68</v>
      </c>
      <c r="D41" s="655">
        <v>41.02</v>
      </c>
      <c r="E41" s="653" t="s">
        <v>103</v>
      </c>
      <c r="F41" s="655">
        <v>274.68</v>
      </c>
      <c r="H41" s="655">
        <f t="shared" si="0"/>
        <v>369.38</v>
      </c>
      <c r="I41" s="653" t="s">
        <v>436</v>
      </c>
      <c r="J41" s="653" t="s">
        <v>82</v>
      </c>
      <c r="K41" s="653"/>
      <c r="L41" s="653" t="s">
        <v>246</v>
      </c>
      <c r="M41" s="726"/>
      <c r="N41" s="727"/>
      <c r="O41" s="727"/>
      <c r="P41" s="727"/>
      <c r="Q41" s="728"/>
      <c r="R41" s="726">
        <v>5236</v>
      </c>
      <c r="S41" s="727">
        <v>7</v>
      </c>
      <c r="T41" s="727">
        <v>31.36</v>
      </c>
      <c r="U41" s="727">
        <v>26.1</v>
      </c>
      <c r="V41" s="728">
        <v>274.68</v>
      </c>
      <c r="W41" s="726">
        <v>8976</v>
      </c>
      <c r="X41" s="727">
        <v>12</v>
      </c>
      <c r="Y41" s="727">
        <v>53.76</v>
      </c>
      <c r="Z41" s="727">
        <v>44.75</v>
      </c>
      <c r="AA41" s="728">
        <v>274.68</v>
      </c>
      <c r="AB41" s="726"/>
      <c r="AC41" s="727"/>
      <c r="AD41" s="727">
        <v>26.88</v>
      </c>
      <c r="AE41" s="727">
        <v>22.37</v>
      </c>
      <c r="AF41" s="728">
        <v>274.68</v>
      </c>
      <c r="AG41" s="729"/>
      <c r="AH41" s="729"/>
      <c r="AI41" s="729"/>
      <c r="AJ41" s="729"/>
      <c r="AK41" s="729"/>
      <c r="AL41" s="726">
        <v>8228</v>
      </c>
      <c r="AM41" s="727">
        <v>11</v>
      </c>
      <c r="AN41" s="727">
        <v>53.68</v>
      </c>
      <c r="AO41" s="727">
        <v>41.02</v>
      </c>
      <c r="AP41" s="728">
        <v>274.68</v>
      </c>
      <c r="AQ41" s="726"/>
      <c r="AR41" s="727"/>
      <c r="AS41" s="727">
        <v>0</v>
      </c>
      <c r="AT41" s="727">
        <v>0</v>
      </c>
      <c r="AU41" s="728">
        <v>0</v>
      </c>
      <c r="AV41" s="730">
        <f t="shared" si="5"/>
        <v>14223</v>
      </c>
      <c r="AW41" s="680">
        <f t="shared" ref="AW41:AW72" si="6">N41+S41+X41+AC41+AH41+AL41+AR41</f>
        <v>8247</v>
      </c>
      <c r="AX41" s="681">
        <f t="shared" si="3"/>
        <v>165.68</v>
      </c>
      <c r="AY41" s="681">
        <f t="shared" si="4"/>
        <v>108.14000000000001</v>
      </c>
      <c r="AZ41" s="681">
        <f t="shared" si="3"/>
        <v>1098.72</v>
      </c>
    </row>
    <row r="42" spans="1:52" s="630" customFormat="1" ht="12.6" customHeight="1" x14ac:dyDescent="0.2">
      <c r="A42" s="631" t="s">
        <v>35</v>
      </c>
      <c r="B42" s="631" t="s">
        <v>141</v>
      </c>
      <c r="C42" s="632">
        <v>268.39999999999998</v>
      </c>
      <c r="D42" s="632">
        <v>205.1</v>
      </c>
      <c r="E42" s="631" t="s">
        <v>103</v>
      </c>
      <c r="F42" s="632">
        <v>274.68</v>
      </c>
      <c r="H42" s="632">
        <f t="shared" si="0"/>
        <v>748.18000000000006</v>
      </c>
      <c r="I42" s="631" t="s">
        <v>436</v>
      </c>
      <c r="J42" s="631" t="s">
        <v>82</v>
      </c>
      <c r="K42" s="631" t="s">
        <v>440</v>
      </c>
      <c r="L42" s="631" t="s">
        <v>254</v>
      </c>
      <c r="M42" s="740"/>
      <c r="N42" s="741"/>
      <c r="O42" s="741"/>
      <c r="P42" s="741"/>
      <c r="Q42" s="742"/>
      <c r="R42" s="740">
        <v>88264</v>
      </c>
      <c r="S42" s="741">
        <v>118</v>
      </c>
      <c r="T42" s="741">
        <v>528.64</v>
      </c>
      <c r="U42" s="741">
        <v>440.03</v>
      </c>
      <c r="V42" s="742">
        <v>274.68</v>
      </c>
      <c r="W42" s="740">
        <v>53856</v>
      </c>
      <c r="X42" s="741">
        <v>72</v>
      </c>
      <c r="Y42" s="741">
        <v>322.56</v>
      </c>
      <c r="Z42" s="741">
        <v>268.5</v>
      </c>
      <c r="AA42" s="742">
        <v>274.68</v>
      </c>
      <c r="AB42" s="740"/>
      <c r="AC42" s="741"/>
      <c r="AD42" s="741"/>
      <c r="AE42" s="741"/>
      <c r="AF42" s="742"/>
      <c r="AG42" s="743">
        <v>29172</v>
      </c>
      <c r="AH42" s="743">
        <v>39</v>
      </c>
      <c r="AI42" s="743">
        <v>190.32</v>
      </c>
      <c r="AJ42" s="743">
        <v>145.43</v>
      </c>
      <c r="AK42" s="743">
        <v>274.68</v>
      </c>
      <c r="AL42" s="740">
        <v>41140</v>
      </c>
      <c r="AM42" s="741">
        <v>55</v>
      </c>
      <c r="AN42" s="741">
        <v>268.39999999999998</v>
      </c>
      <c r="AO42" s="741">
        <v>205.1</v>
      </c>
      <c r="AP42" s="742">
        <v>274.68</v>
      </c>
      <c r="AQ42" s="740"/>
      <c r="AR42" s="741"/>
      <c r="AS42" s="741">
        <v>0</v>
      </c>
      <c r="AT42" s="741">
        <v>0</v>
      </c>
      <c r="AU42" s="742">
        <v>0</v>
      </c>
      <c r="AV42" s="744">
        <f t="shared" si="5"/>
        <v>171347</v>
      </c>
      <c r="AW42" s="745">
        <f t="shared" si="6"/>
        <v>41369</v>
      </c>
      <c r="AX42" s="746">
        <f t="shared" si="3"/>
        <v>1309.92</v>
      </c>
      <c r="AY42" s="746">
        <f t="shared" si="4"/>
        <v>619.03</v>
      </c>
      <c r="AZ42" s="746">
        <f t="shared" si="3"/>
        <v>1098.72</v>
      </c>
    </row>
    <row r="43" spans="1:52" s="630" customFormat="1" x14ac:dyDescent="0.2">
      <c r="A43" s="631" t="s">
        <v>36</v>
      </c>
      <c r="B43" s="631" t="s">
        <v>141</v>
      </c>
      <c r="C43" s="632">
        <v>2039.84</v>
      </c>
      <c r="D43" s="632">
        <v>1558.76</v>
      </c>
      <c r="E43" s="631" t="s">
        <v>103</v>
      </c>
      <c r="F43" s="632">
        <v>549.39</v>
      </c>
      <c r="H43" s="632">
        <f t="shared" si="0"/>
        <v>4147.99</v>
      </c>
      <c r="I43" s="631" t="s">
        <v>436</v>
      </c>
      <c r="J43" s="631" t="s">
        <v>82</v>
      </c>
      <c r="K43" s="631" t="s">
        <v>441</v>
      </c>
      <c r="L43" s="631" t="s">
        <v>255</v>
      </c>
      <c r="M43" s="740"/>
      <c r="N43" s="741"/>
      <c r="O43" s="741"/>
      <c r="P43" s="741"/>
      <c r="Q43" s="742"/>
      <c r="R43" s="740">
        <v>327624</v>
      </c>
      <c r="S43" s="741">
        <v>438</v>
      </c>
      <c r="T43" s="741">
        <v>1962.24</v>
      </c>
      <c r="U43" s="741">
        <v>1633.35</v>
      </c>
      <c r="V43" s="742">
        <v>549.39</v>
      </c>
      <c r="W43" s="740">
        <v>317152</v>
      </c>
      <c r="X43" s="741">
        <v>424</v>
      </c>
      <c r="Y43" s="741">
        <v>1899.52</v>
      </c>
      <c r="Z43" s="741">
        <v>1581.14</v>
      </c>
      <c r="AA43" s="742">
        <v>549.39</v>
      </c>
      <c r="AB43" s="740"/>
      <c r="AC43" s="741"/>
      <c r="AD43" s="741"/>
      <c r="AE43" s="741"/>
      <c r="AF43" s="742"/>
      <c r="AG43" s="743">
        <v>294712</v>
      </c>
      <c r="AH43" s="743">
        <v>394</v>
      </c>
      <c r="AI43" s="743">
        <v>1922.72</v>
      </c>
      <c r="AJ43" s="743">
        <v>1469.27</v>
      </c>
      <c r="AK43" s="743">
        <v>549.39</v>
      </c>
      <c r="AL43" s="740">
        <v>312664</v>
      </c>
      <c r="AM43" s="741">
        <v>418</v>
      </c>
      <c r="AN43" s="741">
        <v>2039.84</v>
      </c>
      <c r="AO43" s="741">
        <v>1558.76</v>
      </c>
      <c r="AP43" s="742">
        <v>549.39</v>
      </c>
      <c r="AQ43" s="740"/>
      <c r="AR43" s="741"/>
      <c r="AS43" s="741">
        <v>0</v>
      </c>
      <c r="AT43" s="741">
        <v>0</v>
      </c>
      <c r="AU43" s="742">
        <v>0</v>
      </c>
      <c r="AV43" s="744">
        <f t="shared" si="5"/>
        <v>939906</v>
      </c>
      <c r="AW43" s="745">
        <f t="shared" si="6"/>
        <v>313920</v>
      </c>
      <c r="AX43" s="746">
        <f t="shared" si="3"/>
        <v>7824.3200000000006</v>
      </c>
      <c r="AY43" s="746">
        <f t="shared" si="4"/>
        <v>4609.17</v>
      </c>
      <c r="AZ43" s="746">
        <f t="shared" si="3"/>
        <v>2197.56</v>
      </c>
    </row>
    <row r="44" spans="1:52" s="663" customFormat="1" x14ac:dyDescent="0.2">
      <c r="A44" s="653" t="s">
        <v>2</v>
      </c>
      <c r="B44" s="653" t="s">
        <v>141</v>
      </c>
      <c r="C44" s="655">
        <v>217.44</v>
      </c>
      <c r="D44" s="655"/>
      <c r="E44" s="653" t="s">
        <v>103</v>
      </c>
      <c r="F44" s="655"/>
      <c r="H44" s="655">
        <f t="shared" si="0"/>
        <v>217.44</v>
      </c>
      <c r="I44" s="653" t="s">
        <v>436</v>
      </c>
      <c r="J44" s="653" t="s">
        <v>82</v>
      </c>
      <c r="K44" s="653"/>
      <c r="L44" s="653" t="s">
        <v>296</v>
      </c>
      <c r="M44" s="726"/>
      <c r="N44" s="727"/>
      <c r="O44" s="727"/>
      <c r="P44" s="727"/>
      <c r="Q44" s="728"/>
      <c r="R44" s="726">
        <v>0</v>
      </c>
      <c r="S44" s="727">
        <v>0</v>
      </c>
      <c r="T44" s="727">
        <v>199.49</v>
      </c>
      <c r="U44" s="727"/>
      <c r="V44" s="728"/>
      <c r="W44" s="726">
        <v>0</v>
      </c>
      <c r="X44" s="727">
        <v>0</v>
      </c>
      <c r="Y44" s="727">
        <v>199.49</v>
      </c>
      <c r="Z44" s="727"/>
      <c r="AA44" s="728"/>
      <c r="AB44" s="726">
        <v>0</v>
      </c>
      <c r="AC44" s="727">
        <v>0</v>
      </c>
      <c r="AD44" s="727">
        <v>199.49</v>
      </c>
      <c r="AE44" s="727"/>
      <c r="AF44" s="728"/>
      <c r="AG44" s="729">
        <v>0</v>
      </c>
      <c r="AH44" s="729">
        <v>0</v>
      </c>
      <c r="AI44" s="729">
        <v>217.44</v>
      </c>
      <c r="AJ44" s="729"/>
      <c r="AK44" s="729"/>
      <c r="AL44" s="726">
        <v>0</v>
      </c>
      <c r="AM44" s="727">
        <v>0</v>
      </c>
      <c r="AN44" s="727">
        <v>217.44</v>
      </c>
      <c r="AO44" s="727"/>
      <c r="AP44" s="728"/>
      <c r="AQ44" s="726"/>
      <c r="AR44" s="727"/>
      <c r="AS44" s="727">
        <v>0</v>
      </c>
      <c r="AT44" s="727">
        <v>0</v>
      </c>
      <c r="AU44" s="728">
        <v>0</v>
      </c>
      <c r="AV44" s="730">
        <f t="shared" si="5"/>
        <v>0</v>
      </c>
      <c r="AW44" s="680">
        <f t="shared" si="6"/>
        <v>0</v>
      </c>
      <c r="AX44" s="681">
        <f t="shared" si="3"/>
        <v>1033.3500000000001</v>
      </c>
      <c r="AY44" s="681">
        <f t="shared" si="4"/>
        <v>0</v>
      </c>
      <c r="AZ44" s="681">
        <f t="shared" si="3"/>
        <v>0</v>
      </c>
    </row>
    <row r="45" spans="1:52" s="630" customFormat="1" x14ac:dyDescent="0.2">
      <c r="A45" s="631" t="s">
        <v>37</v>
      </c>
      <c r="B45" s="631" t="s">
        <v>141</v>
      </c>
      <c r="C45" s="632">
        <v>82.96</v>
      </c>
      <c r="D45" s="632">
        <v>63.39</v>
      </c>
      <c r="E45" s="631" t="s">
        <v>103</v>
      </c>
      <c r="F45" s="632">
        <v>274.68</v>
      </c>
      <c r="H45" s="632">
        <f t="shared" si="0"/>
        <v>421.03</v>
      </c>
      <c r="I45" s="631" t="s">
        <v>436</v>
      </c>
      <c r="J45" s="631" t="s">
        <v>82</v>
      </c>
      <c r="K45" s="631" t="s">
        <v>442</v>
      </c>
      <c r="L45" s="631" t="s">
        <v>256</v>
      </c>
      <c r="M45" s="740"/>
      <c r="N45" s="741"/>
      <c r="O45" s="741"/>
      <c r="P45" s="741"/>
      <c r="Q45" s="742"/>
      <c r="R45" s="740">
        <v>3740</v>
      </c>
      <c r="S45" s="741">
        <v>5</v>
      </c>
      <c r="T45" s="741">
        <v>22.4</v>
      </c>
      <c r="U45" s="741">
        <v>18.649999999999999</v>
      </c>
      <c r="V45" s="742">
        <v>274.68</v>
      </c>
      <c r="W45" s="740">
        <v>13464</v>
      </c>
      <c r="X45" s="741">
        <v>18</v>
      </c>
      <c r="Y45" s="741">
        <v>80.64</v>
      </c>
      <c r="Z45" s="741">
        <v>67.12</v>
      </c>
      <c r="AA45" s="742">
        <v>274.68</v>
      </c>
      <c r="AB45" s="740"/>
      <c r="AC45" s="741"/>
      <c r="AD45" s="741"/>
      <c r="AE45" s="741"/>
      <c r="AF45" s="742"/>
      <c r="AG45" s="743">
        <v>13464</v>
      </c>
      <c r="AH45" s="743">
        <v>18</v>
      </c>
      <c r="AI45" s="743">
        <v>87.84</v>
      </c>
      <c r="AJ45" s="743">
        <v>67.12</v>
      </c>
      <c r="AK45" s="743">
        <v>274.68</v>
      </c>
      <c r="AL45" s="740">
        <v>12716</v>
      </c>
      <c r="AM45" s="741">
        <v>17</v>
      </c>
      <c r="AN45" s="741">
        <v>82.96</v>
      </c>
      <c r="AO45" s="741">
        <v>63.39</v>
      </c>
      <c r="AP45" s="742">
        <v>274.68</v>
      </c>
      <c r="AQ45" s="740"/>
      <c r="AR45" s="741"/>
      <c r="AS45" s="741">
        <v>0</v>
      </c>
      <c r="AT45" s="741">
        <v>0</v>
      </c>
      <c r="AU45" s="742">
        <v>0</v>
      </c>
      <c r="AV45" s="744">
        <f t="shared" si="5"/>
        <v>30685</v>
      </c>
      <c r="AW45" s="745">
        <f t="shared" si="6"/>
        <v>12757</v>
      </c>
      <c r="AX45" s="746">
        <f t="shared" si="3"/>
        <v>273.83999999999997</v>
      </c>
      <c r="AY45" s="746">
        <f t="shared" si="4"/>
        <v>197.63</v>
      </c>
      <c r="AZ45" s="746">
        <f t="shared" si="3"/>
        <v>1098.72</v>
      </c>
    </row>
    <row r="46" spans="1:52" s="630" customFormat="1" x14ac:dyDescent="0.2">
      <c r="A46" s="631" t="s">
        <v>109</v>
      </c>
      <c r="B46" s="631" t="s">
        <v>141</v>
      </c>
      <c r="C46" s="632">
        <v>420.85</v>
      </c>
      <c r="D46" s="632"/>
      <c r="E46" s="631" t="s">
        <v>116</v>
      </c>
      <c r="F46" s="632"/>
      <c r="H46" s="632">
        <f t="shared" si="0"/>
        <v>420.85</v>
      </c>
      <c r="I46" s="631" t="s">
        <v>436</v>
      </c>
      <c r="J46" s="631" t="s">
        <v>82</v>
      </c>
      <c r="K46" s="631" t="s">
        <v>345</v>
      </c>
      <c r="L46" s="631" t="s">
        <v>257</v>
      </c>
      <c r="M46" s="740"/>
      <c r="N46" s="741"/>
      <c r="O46" s="741"/>
      <c r="P46" s="741"/>
      <c r="Q46" s="742"/>
      <c r="R46" s="740">
        <v>0</v>
      </c>
      <c r="S46" s="741">
        <v>0</v>
      </c>
      <c r="T46" s="741">
        <v>386.1</v>
      </c>
      <c r="U46" s="741"/>
      <c r="V46" s="742"/>
      <c r="W46" s="740">
        <v>0</v>
      </c>
      <c r="X46" s="741">
        <v>0</v>
      </c>
      <c r="Y46" s="741">
        <v>386.1</v>
      </c>
      <c r="Z46" s="741"/>
      <c r="AA46" s="742"/>
      <c r="AB46" s="740"/>
      <c r="AC46" s="741"/>
      <c r="AD46" s="741"/>
      <c r="AE46" s="741"/>
      <c r="AF46" s="742"/>
      <c r="AG46" s="743">
        <v>0</v>
      </c>
      <c r="AH46" s="743">
        <v>0</v>
      </c>
      <c r="AI46" s="743">
        <v>420.85</v>
      </c>
      <c r="AJ46" s="743"/>
      <c r="AK46" s="743"/>
      <c r="AL46" s="740">
        <v>0</v>
      </c>
      <c r="AM46" s="741">
        <v>0</v>
      </c>
      <c r="AN46" s="741">
        <v>420.85</v>
      </c>
      <c r="AO46" s="741"/>
      <c r="AP46" s="742"/>
      <c r="AQ46" s="740"/>
      <c r="AR46" s="741"/>
      <c r="AS46" s="741">
        <v>0</v>
      </c>
      <c r="AT46" s="741">
        <v>0</v>
      </c>
      <c r="AU46" s="742">
        <v>0</v>
      </c>
      <c r="AV46" s="744">
        <f t="shared" si="5"/>
        <v>0</v>
      </c>
      <c r="AW46" s="745">
        <f t="shared" si="6"/>
        <v>0</v>
      </c>
      <c r="AX46" s="746">
        <f t="shared" si="3"/>
        <v>1613.9</v>
      </c>
      <c r="AY46" s="746">
        <f t="shared" si="4"/>
        <v>0</v>
      </c>
      <c r="AZ46" s="746">
        <f t="shared" si="3"/>
        <v>0</v>
      </c>
    </row>
    <row r="47" spans="1:52" s="172" customFormat="1" x14ac:dyDescent="0.2">
      <c r="A47" s="710" t="s">
        <v>134</v>
      </c>
      <c r="B47" s="710" t="s">
        <v>141</v>
      </c>
      <c r="C47" s="719">
        <v>149.63999999999999</v>
      </c>
      <c r="D47" s="719"/>
      <c r="E47" s="710" t="s">
        <v>116</v>
      </c>
      <c r="F47" s="719"/>
      <c r="H47" s="719">
        <f t="shared" si="0"/>
        <v>149.63999999999999</v>
      </c>
      <c r="I47" s="710" t="s">
        <v>419</v>
      </c>
      <c r="J47" s="710" t="s">
        <v>121</v>
      </c>
      <c r="K47" s="710" t="s">
        <v>317</v>
      </c>
      <c r="L47" s="710" t="s">
        <v>243</v>
      </c>
      <c r="M47" s="711"/>
      <c r="N47" s="712"/>
      <c r="O47" s="712"/>
      <c r="P47" s="712"/>
      <c r="Q47" s="713"/>
      <c r="R47" s="711">
        <v>0</v>
      </c>
      <c r="S47" s="712">
        <v>0</v>
      </c>
      <c r="T47" s="712">
        <v>137.29</v>
      </c>
      <c r="U47" s="712">
        <v>0</v>
      </c>
      <c r="V47" s="713">
        <v>0</v>
      </c>
      <c r="W47" s="711">
        <v>0</v>
      </c>
      <c r="X47" s="712">
        <v>0</v>
      </c>
      <c r="Y47" s="712">
        <v>137.29</v>
      </c>
      <c r="Z47" s="712"/>
      <c r="AA47" s="713"/>
      <c r="AB47" s="711">
        <v>0</v>
      </c>
      <c r="AC47" s="712">
        <v>0</v>
      </c>
      <c r="AD47" s="712">
        <v>137.29</v>
      </c>
      <c r="AE47" s="712"/>
      <c r="AF47" s="713"/>
      <c r="AG47" s="714">
        <v>0</v>
      </c>
      <c r="AH47" s="714">
        <v>0</v>
      </c>
      <c r="AI47" s="714">
        <v>137.29</v>
      </c>
      <c r="AJ47" s="714"/>
      <c r="AK47" s="714"/>
      <c r="AL47" s="711">
        <v>0</v>
      </c>
      <c r="AM47" s="712">
        <v>0</v>
      </c>
      <c r="AN47" s="712">
        <v>149.63999999999999</v>
      </c>
      <c r="AO47" s="712"/>
      <c r="AP47" s="713"/>
      <c r="AQ47" s="711"/>
      <c r="AR47" s="712"/>
      <c r="AS47" s="712">
        <v>0</v>
      </c>
      <c r="AT47" s="712">
        <v>0</v>
      </c>
      <c r="AU47" s="713">
        <v>0</v>
      </c>
      <c r="AV47" s="715">
        <f t="shared" si="5"/>
        <v>0</v>
      </c>
      <c r="AW47" s="716">
        <f t="shared" si="6"/>
        <v>0</v>
      </c>
      <c r="AX47" s="717">
        <f t="shared" si="3"/>
        <v>698.8</v>
      </c>
      <c r="AY47" s="717">
        <f t="shared" si="4"/>
        <v>0</v>
      </c>
      <c r="AZ47" s="717">
        <f t="shared" si="3"/>
        <v>0</v>
      </c>
    </row>
    <row r="48" spans="1:52" s="6" customFormat="1" x14ac:dyDescent="0.2">
      <c r="A48" t="s">
        <v>109</v>
      </c>
      <c r="B48" t="s">
        <v>141</v>
      </c>
      <c r="C48" s="358"/>
      <c r="D48" s="358"/>
      <c r="E48" t="s">
        <v>116</v>
      </c>
      <c r="F48" s="358"/>
      <c r="H48" s="358">
        <f t="shared" si="0"/>
        <v>0</v>
      </c>
      <c r="I48"/>
      <c r="J48" t="s">
        <v>82</v>
      </c>
      <c r="K48"/>
      <c r="L48"/>
      <c r="M48" s="399"/>
      <c r="N48" s="400"/>
      <c r="O48" s="400"/>
      <c r="P48" s="400"/>
      <c r="Q48" s="401"/>
      <c r="R48" s="399"/>
      <c r="S48" s="400"/>
      <c r="T48" s="400"/>
      <c r="U48" s="400"/>
      <c r="V48" s="401"/>
      <c r="W48" s="399"/>
      <c r="X48" s="400"/>
      <c r="Y48" s="400"/>
      <c r="Z48" s="400"/>
      <c r="AA48" s="401"/>
      <c r="AB48" s="399"/>
      <c r="AC48" s="400"/>
      <c r="AD48" s="400"/>
      <c r="AE48" s="400"/>
      <c r="AF48" s="401"/>
      <c r="AG48" s="360"/>
      <c r="AH48" s="360"/>
      <c r="AI48" s="360"/>
      <c r="AJ48" s="360"/>
      <c r="AK48" s="360"/>
      <c r="AL48" s="399"/>
      <c r="AM48" s="400"/>
      <c r="AN48" s="400"/>
      <c r="AO48" s="400"/>
      <c r="AP48" s="401"/>
      <c r="AQ48" s="399"/>
      <c r="AR48" s="400"/>
      <c r="AS48" s="400">
        <v>0</v>
      </c>
      <c r="AT48" s="400">
        <v>0</v>
      </c>
      <c r="AU48" s="401">
        <v>0</v>
      </c>
      <c r="AV48" s="706">
        <f t="shared" si="5"/>
        <v>0</v>
      </c>
      <c r="AW48" s="685">
        <f t="shared" si="6"/>
        <v>0</v>
      </c>
      <c r="AX48" s="686">
        <f t="shared" si="3"/>
        <v>0</v>
      </c>
      <c r="AY48" s="686">
        <f t="shared" si="4"/>
        <v>0</v>
      </c>
      <c r="AZ48" s="686">
        <f t="shared" si="3"/>
        <v>0</v>
      </c>
    </row>
    <row r="49" spans="1:52" s="172" customFormat="1" x14ac:dyDescent="0.2">
      <c r="A49" s="710" t="s">
        <v>133</v>
      </c>
      <c r="B49" s="710" t="s">
        <v>141</v>
      </c>
      <c r="C49" s="719">
        <v>619.76</v>
      </c>
      <c r="D49" s="719">
        <v>473.6</v>
      </c>
      <c r="E49" s="710" t="s">
        <v>116</v>
      </c>
      <c r="F49" s="719"/>
      <c r="H49" s="719">
        <f t="shared" si="0"/>
        <v>1093.3600000000001</v>
      </c>
      <c r="I49" s="710" t="s">
        <v>411</v>
      </c>
      <c r="J49" s="710" t="s">
        <v>84</v>
      </c>
      <c r="K49" s="710" t="s">
        <v>308</v>
      </c>
      <c r="L49" s="710" t="s">
        <v>208</v>
      </c>
      <c r="M49" s="711"/>
      <c r="N49" s="712"/>
      <c r="O49" s="712"/>
      <c r="P49" s="712"/>
      <c r="Q49" s="713"/>
      <c r="R49" s="711">
        <v>36652</v>
      </c>
      <c r="S49" s="712">
        <v>49</v>
      </c>
      <c r="T49" s="712">
        <v>219.52</v>
      </c>
      <c r="U49" s="712">
        <v>182.73</v>
      </c>
      <c r="V49" s="713">
        <v>0</v>
      </c>
      <c r="W49" s="711">
        <v>80036</v>
      </c>
      <c r="X49" s="712">
        <v>107</v>
      </c>
      <c r="Y49" s="712">
        <v>479.36</v>
      </c>
      <c r="Z49" s="712">
        <v>399.01</v>
      </c>
      <c r="AA49" s="713"/>
      <c r="AB49" s="711">
        <v>94996</v>
      </c>
      <c r="AC49" s="712">
        <v>1610</v>
      </c>
      <c r="AD49" s="712">
        <v>568.96</v>
      </c>
      <c r="AE49" s="712">
        <v>473.6</v>
      </c>
      <c r="AF49" s="713">
        <v>0</v>
      </c>
      <c r="AG49" s="714">
        <v>67320</v>
      </c>
      <c r="AH49" s="714">
        <v>90</v>
      </c>
      <c r="AI49" s="714">
        <v>403.2</v>
      </c>
      <c r="AJ49" s="714">
        <v>335.62</v>
      </c>
      <c r="AK49" s="714"/>
      <c r="AL49" s="711">
        <v>94996</v>
      </c>
      <c r="AM49" s="712">
        <v>127</v>
      </c>
      <c r="AN49" s="712">
        <v>619.76</v>
      </c>
      <c r="AO49" s="712">
        <v>473.6</v>
      </c>
      <c r="AP49" s="713">
        <v>0</v>
      </c>
      <c r="AQ49" s="711"/>
      <c r="AR49" s="712"/>
      <c r="AS49" s="712">
        <v>0</v>
      </c>
      <c r="AT49" s="712">
        <v>0</v>
      </c>
      <c r="AU49" s="713">
        <v>0</v>
      </c>
      <c r="AV49" s="715">
        <f t="shared" si="5"/>
        <v>279131</v>
      </c>
      <c r="AW49" s="716">
        <f t="shared" si="6"/>
        <v>96852</v>
      </c>
      <c r="AX49" s="717">
        <f t="shared" si="3"/>
        <v>2290.8000000000002</v>
      </c>
      <c r="AY49" s="717">
        <f t="shared" si="4"/>
        <v>1681.83</v>
      </c>
      <c r="AZ49" s="717">
        <f t="shared" si="3"/>
        <v>0</v>
      </c>
    </row>
    <row r="50" spans="1:52" s="6" customFormat="1" x14ac:dyDescent="0.2">
      <c r="A50" t="s">
        <v>123</v>
      </c>
      <c r="B50" t="s">
        <v>141</v>
      </c>
      <c r="C50" s="358"/>
      <c r="D50" s="358"/>
      <c r="E50" t="s">
        <v>116</v>
      </c>
      <c r="F50" s="358"/>
      <c r="H50" s="358">
        <f t="shared" si="0"/>
        <v>0</v>
      </c>
      <c r="I50"/>
      <c r="J50" t="s">
        <v>82</v>
      </c>
      <c r="K50"/>
      <c r="L50" t="s">
        <v>209</v>
      </c>
      <c r="M50" s="399"/>
      <c r="N50" s="400"/>
      <c r="O50" s="400"/>
      <c r="P50" s="400"/>
      <c r="Q50" s="401"/>
      <c r="R50" s="399">
        <v>748</v>
      </c>
      <c r="S50" s="400">
        <v>1</v>
      </c>
      <c r="T50" s="400">
        <v>4.4800000000000004</v>
      </c>
      <c r="U50" s="400">
        <v>0</v>
      </c>
      <c r="V50" s="401">
        <v>0</v>
      </c>
      <c r="W50" s="399">
        <v>748</v>
      </c>
      <c r="X50" s="400">
        <v>1</v>
      </c>
      <c r="Y50" s="400">
        <v>4.4800000000000004</v>
      </c>
      <c r="Z50" s="400"/>
      <c r="AA50" s="401"/>
      <c r="AB50" s="399"/>
      <c r="AC50" s="400"/>
      <c r="AD50" s="400"/>
      <c r="AE50" s="400"/>
      <c r="AF50" s="401"/>
      <c r="AG50" s="360"/>
      <c r="AH50" s="360"/>
      <c r="AI50" s="360"/>
      <c r="AJ50" s="360"/>
      <c r="AK50" s="360"/>
      <c r="AL50" s="399"/>
      <c r="AM50" s="400"/>
      <c r="AN50" s="400"/>
      <c r="AO50" s="400"/>
      <c r="AP50" s="401"/>
      <c r="AQ50" s="399"/>
      <c r="AR50" s="400"/>
      <c r="AS50" s="400">
        <v>0</v>
      </c>
      <c r="AT50" s="400">
        <v>0</v>
      </c>
      <c r="AU50" s="401">
        <v>0</v>
      </c>
      <c r="AV50" s="706">
        <f t="shared" si="5"/>
        <v>1496</v>
      </c>
      <c r="AW50" s="685">
        <f t="shared" si="6"/>
        <v>2</v>
      </c>
      <c r="AX50" s="686">
        <f t="shared" si="3"/>
        <v>8.9600000000000009</v>
      </c>
      <c r="AY50" s="686">
        <f t="shared" si="4"/>
        <v>0</v>
      </c>
      <c r="AZ50" s="686">
        <f t="shared" si="3"/>
        <v>0</v>
      </c>
    </row>
    <row r="51" spans="1:52" s="172" customFormat="1" x14ac:dyDescent="0.2">
      <c r="A51" s="710" t="s">
        <v>128</v>
      </c>
      <c r="B51" s="710" t="s">
        <v>141</v>
      </c>
      <c r="C51" s="719">
        <v>302.56</v>
      </c>
      <c r="D51" s="719"/>
      <c r="E51" s="710" t="s">
        <v>116</v>
      </c>
      <c r="F51" s="719"/>
      <c r="H51" s="719">
        <f t="shared" si="0"/>
        <v>302.56</v>
      </c>
      <c r="I51" s="710" t="s">
        <v>398</v>
      </c>
      <c r="J51" s="710" t="s">
        <v>82</v>
      </c>
      <c r="K51" s="710" t="s">
        <v>429</v>
      </c>
      <c r="L51" s="710" t="s">
        <v>210</v>
      </c>
      <c r="M51" s="711"/>
      <c r="N51" s="712"/>
      <c r="O51" s="712"/>
      <c r="P51" s="712"/>
      <c r="Q51" s="713"/>
      <c r="R51" s="711">
        <v>601392</v>
      </c>
      <c r="S51" s="712">
        <v>804</v>
      </c>
      <c r="T51" s="712">
        <v>3601.92</v>
      </c>
      <c r="U51" s="712">
        <v>0</v>
      </c>
      <c r="V51" s="713">
        <v>0</v>
      </c>
      <c r="W51" s="711">
        <v>360536</v>
      </c>
      <c r="X51" s="712">
        <v>482</v>
      </c>
      <c r="Y51" s="712">
        <v>2159.36</v>
      </c>
      <c r="Z51" s="712"/>
      <c r="AA51" s="713"/>
      <c r="AB51" s="711">
        <v>83776</v>
      </c>
      <c r="AC51" s="712">
        <v>1351</v>
      </c>
      <c r="AD51" s="712">
        <v>501.76</v>
      </c>
      <c r="AE51" s="712"/>
      <c r="AF51" s="713"/>
      <c r="AG51" s="714">
        <v>50864</v>
      </c>
      <c r="AH51" s="714">
        <v>68</v>
      </c>
      <c r="AI51" s="714">
        <v>304.64</v>
      </c>
      <c r="AJ51" s="714"/>
      <c r="AK51" s="714"/>
      <c r="AL51" s="711">
        <v>46376</v>
      </c>
      <c r="AM51" s="712">
        <v>62</v>
      </c>
      <c r="AN51" s="712">
        <v>302.56</v>
      </c>
      <c r="AO51" s="712"/>
      <c r="AP51" s="713"/>
      <c r="AQ51" s="711"/>
      <c r="AR51" s="712"/>
      <c r="AS51" s="712">
        <v>0</v>
      </c>
      <c r="AT51" s="712">
        <v>0</v>
      </c>
      <c r="AU51" s="713">
        <v>0</v>
      </c>
      <c r="AV51" s="715">
        <f t="shared" si="5"/>
        <v>1096630</v>
      </c>
      <c r="AW51" s="716">
        <f t="shared" si="6"/>
        <v>49081</v>
      </c>
      <c r="AX51" s="717">
        <f t="shared" si="3"/>
        <v>6870.2400000000016</v>
      </c>
      <c r="AY51" s="717">
        <f t="shared" si="4"/>
        <v>0</v>
      </c>
      <c r="AZ51" s="717">
        <f>Q51+V51+AA51+AF51+AK51+AP51+AU51</f>
        <v>0</v>
      </c>
    </row>
    <row r="52" spans="1:52" s="172" customFormat="1" x14ac:dyDescent="0.2">
      <c r="A52" s="710" t="s">
        <v>130</v>
      </c>
      <c r="B52" s="710" t="s">
        <v>141</v>
      </c>
      <c r="C52" s="719">
        <v>73.2</v>
      </c>
      <c r="D52" s="719">
        <v>55.94</v>
      </c>
      <c r="E52" s="710" t="s">
        <v>116</v>
      </c>
      <c r="F52" s="719"/>
      <c r="H52" s="719">
        <f t="shared" si="0"/>
        <v>129.13999999999999</v>
      </c>
      <c r="I52" s="710" t="s">
        <v>399</v>
      </c>
      <c r="J52" s="710" t="s">
        <v>82</v>
      </c>
      <c r="K52" s="710" t="s">
        <v>311</v>
      </c>
      <c r="L52" s="710" t="s">
        <v>211</v>
      </c>
      <c r="M52" s="711"/>
      <c r="N52" s="712"/>
      <c r="O52" s="712"/>
      <c r="P52" s="712"/>
      <c r="Q52" s="713"/>
      <c r="R52" s="711">
        <v>6732</v>
      </c>
      <c r="S52" s="712">
        <v>9</v>
      </c>
      <c r="T52" s="712">
        <v>40.32</v>
      </c>
      <c r="U52" s="712">
        <v>33.56</v>
      </c>
      <c r="V52" s="713">
        <v>0</v>
      </c>
      <c r="W52" s="711">
        <v>8976</v>
      </c>
      <c r="X52" s="712">
        <v>12</v>
      </c>
      <c r="Y52" s="712">
        <v>53.76</v>
      </c>
      <c r="Z52" s="712">
        <v>44.75</v>
      </c>
      <c r="AA52" s="713"/>
      <c r="AB52" s="711">
        <v>8976</v>
      </c>
      <c r="AC52" s="712">
        <v>145</v>
      </c>
      <c r="AD52" s="712">
        <v>53.76</v>
      </c>
      <c r="AE52" s="712">
        <v>44.75</v>
      </c>
      <c r="AF52" s="713"/>
      <c r="AG52" s="714">
        <v>4488</v>
      </c>
      <c r="AH52" s="714">
        <v>6</v>
      </c>
      <c r="AI52" s="714">
        <v>26.88</v>
      </c>
      <c r="AJ52" s="714">
        <v>22.37</v>
      </c>
      <c r="AK52" s="714"/>
      <c r="AL52" s="711">
        <v>11220</v>
      </c>
      <c r="AM52" s="712">
        <v>15</v>
      </c>
      <c r="AN52" s="712">
        <v>73.2</v>
      </c>
      <c r="AO52" s="712">
        <v>55.94</v>
      </c>
      <c r="AP52" s="713"/>
      <c r="AQ52" s="711"/>
      <c r="AR52" s="712"/>
      <c r="AS52" s="712">
        <v>0</v>
      </c>
      <c r="AT52" s="712">
        <v>0</v>
      </c>
      <c r="AU52" s="713">
        <v>0</v>
      </c>
      <c r="AV52" s="715">
        <f t="shared" si="5"/>
        <v>29187</v>
      </c>
      <c r="AW52" s="716">
        <f t="shared" si="6"/>
        <v>11392</v>
      </c>
      <c r="AX52" s="717">
        <f t="shared" si="3"/>
        <v>247.92000000000002</v>
      </c>
      <c r="AY52" s="717">
        <f t="shared" si="4"/>
        <v>167.81</v>
      </c>
      <c r="AZ52" s="717">
        <f t="shared" si="3"/>
        <v>0</v>
      </c>
    </row>
    <row r="53" spans="1:52" s="172" customFormat="1" x14ac:dyDescent="0.2">
      <c r="A53" s="710" t="s">
        <v>129</v>
      </c>
      <c r="B53" s="710" t="s">
        <v>141</v>
      </c>
      <c r="C53" s="719">
        <v>370.88</v>
      </c>
      <c r="D53" s="719">
        <v>283.41000000000003</v>
      </c>
      <c r="E53" s="710" t="s">
        <v>116</v>
      </c>
      <c r="F53" s="719"/>
      <c r="H53" s="719">
        <f t="shared" si="0"/>
        <v>654.29</v>
      </c>
      <c r="I53" s="710" t="s">
        <v>399</v>
      </c>
      <c r="J53" s="710" t="s">
        <v>82</v>
      </c>
      <c r="K53" s="710" t="s">
        <v>430</v>
      </c>
      <c r="L53" s="710" t="s">
        <v>212</v>
      </c>
      <c r="M53" s="711"/>
      <c r="N53" s="712"/>
      <c r="O53" s="712"/>
      <c r="P53" s="712"/>
      <c r="Q53" s="713"/>
      <c r="R53" s="711">
        <v>36652</v>
      </c>
      <c r="S53" s="712">
        <v>49</v>
      </c>
      <c r="T53" s="712">
        <v>219.52</v>
      </c>
      <c r="U53" s="712">
        <v>182.73</v>
      </c>
      <c r="V53" s="713">
        <v>0</v>
      </c>
      <c r="W53" s="711">
        <v>56848</v>
      </c>
      <c r="X53" s="712">
        <v>76</v>
      </c>
      <c r="Y53" s="712">
        <v>340.48</v>
      </c>
      <c r="Z53" s="712">
        <v>283.41000000000003</v>
      </c>
      <c r="AA53" s="713"/>
      <c r="AB53" s="711">
        <v>68068</v>
      </c>
      <c r="AC53" s="712">
        <v>1098</v>
      </c>
      <c r="AD53" s="712">
        <v>407.68</v>
      </c>
      <c r="AE53" s="712">
        <v>339.35</v>
      </c>
      <c r="AF53" s="713"/>
      <c r="AG53" s="714">
        <v>55352</v>
      </c>
      <c r="AH53" s="714">
        <v>74</v>
      </c>
      <c r="AI53" s="714">
        <v>331.52</v>
      </c>
      <c r="AJ53" s="714">
        <v>275.95</v>
      </c>
      <c r="AK53" s="714"/>
      <c r="AL53" s="711">
        <v>56848</v>
      </c>
      <c r="AM53" s="712">
        <v>76</v>
      </c>
      <c r="AN53" s="712">
        <v>370.88</v>
      </c>
      <c r="AO53" s="712">
        <v>283.41000000000003</v>
      </c>
      <c r="AP53" s="713"/>
      <c r="AQ53" s="711"/>
      <c r="AR53" s="712"/>
      <c r="AS53" s="712">
        <v>0</v>
      </c>
      <c r="AT53" s="712">
        <v>0</v>
      </c>
      <c r="AU53" s="713">
        <v>0</v>
      </c>
      <c r="AV53" s="715">
        <f t="shared" si="5"/>
        <v>216996</v>
      </c>
      <c r="AW53" s="716">
        <f t="shared" si="6"/>
        <v>58145</v>
      </c>
      <c r="AX53" s="717">
        <f t="shared" si="3"/>
        <v>1670.08</v>
      </c>
      <c r="AY53" s="717">
        <f t="shared" si="4"/>
        <v>1182.1200000000001</v>
      </c>
      <c r="AZ53" s="717">
        <f t="shared" si="3"/>
        <v>0</v>
      </c>
    </row>
    <row r="54" spans="1:52" s="172" customFormat="1" x14ac:dyDescent="0.2">
      <c r="A54" s="710" t="s">
        <v>122</v>
      </c>
      <c r="B54" s="710" t="s">
        <v>141</v>
      </c>
      <c r="C54" s="719">
        <v>217.44</v>
      </c>
      <c r="D54" s="719"/>
      <c r="E54" s="710" t="s">
        <v>116</v>
      </c>
      <c r="F54" s="719"/>
      <c r="H54" s="719">
        <f t="shared" si="0"/>
        <v>217.44</v>
      </c>
      <c r="I54" s="710" t="s">
        <v>399</v>
      </c>
      <c r="J54" s="710" t="s">
        <v>82</v>
      </c>
      <c r="K54" s="710" t="s">
        <v>431</v>
      </c>
      <c r="L54" s="710" t="s">
        <v>272</v>
      </c>
      <c r="M54" s="711"/>
      <c r="N54" s="712"/>
      <c r="O54" s="712"/>
      <c r="P54" s="712"/>
      <c r="Q54" s="713"/>
      <c r="R54" s="711">
        <v>0</v>
      </c>
      <c r="S54" s="712">
        <v>0</v>
      </c>
      <c r="T54" s="712">
        <v>199.49</v>
      </c>
      <c r="U54" s="712">
        <v>0</v>
      </c>
      <c r="V54" s="713">
        <v>0</v>
      </c>
      <c r="W54" s="711">
        <v>0</v>
      </c>
      <c r="X54" s="712">
        <v>0</v>
      </c>
      <c r="Y54" s="712">
        <v>199.49</v>
      </c>
      <c r="Z54" s="712"/>
      <c r="AA54" s="713"/>
      <c r="AB54" s="711">
        <v>0</v>
      </c>
      <c r="AC54" s="712">
        <v>0</v>
      </c>
      <c r="AD54" s="712">
        <v>199.49</v>
      </c>
      <c r="AE54" s="712"/>
      <c r="AF54" s="713"/>
      <c r="AG54" s="714">
        <v>0</v>
      </c>
      <c r="AH54" s="714">
        <v>0</v>
      </c>
      <c r="AI54" s="714">
        <v>199.49</v>
      </c>
      <c r="AJ54" s="714"/>
      <c r="AK54" s="714"/>
      <c r="AL54" s="711">
        <v>0</v>
      </c>
      <c r="AM54" s="712">
        <v>0</v>
      </c>
      <c r="AN54" s="712">
        <v>217.44</v>
      </c>
      <c r="AO54" s="712"/>
      <c r="AP54" s="713"/>
      <c r="AQ54" s="711"/>
      <c r="AR54" s="712"/>
      <c r="AS54" s="712">
        <v>0</v>
      </c>
      <c r="AT54" s="712">
        <v>0</v>
      </c>
      <c r="AU54" s="713">
        <v>0</v>
      </c>
      <c r="AV54" s="715">
        <f t="shared" si="5"/>
        <v>0</v>
      </c>
      <c r="AW54" s="716">
        <f t="shared" si="6"/>
        <v>0</v>
      </c>
      <c r="AX54" s="717">
        <f t="shared" si="3"/>
        <v>1015.4000000000001</v>
      </c>
      <c r="AY54" s="717">
        <f t="shared" si="4"/>
        <v>0</v>
      </c>
      <c r="AZ54" s="717">
        <f t="shared" si="3"/>
        <v>0</v>
      </c>
    </row>
    <row r="55" spans="1:52" s="172" customFormat="1" x14ac:dyDescent="0.2">
      <c r="A55" s="710" t="s">
        <v>124</v>
      </c>
      <c r="B55" s="710" t="s">
        <v>141</v>
      </c>
      <c r="C55" s="719">
        <v>420.85</v>
      </c>
      <c r="D55" s="719"/>
      <c r="E55" s="710" t="s">
        <v>115</v>
      </c>
      <c r="F55" s="719"/>
      <c r="H55" s="719">
        <f t="shared" si="0"/>
        <v>420.85</v>
      </c>
      <c r="I55" s="710"/>
      <c r="J55" s="710" t="s">
        <v>125</v>
      </c>
      <c r="K55" s="710" t="s">
        <v>432</v>
      </c>
      <c r="L55" s="710" t="s">
        <v>213</v>
      </c>
      <c r="M55" s="711"/>
      <c r="N55" s="712"/>
      <c r="O55" s="712"/>
      <c r="P55" s="712"/>
      <c r="Q55" s="713"/>
      <c r="R55" s="711">
        <v>0</v>
      </c>
      <c r="S55" s="712">
        <v>0</v>
      </c>
      <c r="T55" s="712">
        <v>386.1</v>
      </c>
      <c r="U55" s="712">
        <v>0</v>
      </c>
      <c r="V55" s="713">
        <v>0</v>
      </c>
      <c r="W55" s="711">
        <v>0</v>
      </c>
      <c r="X55" s="712">
        <v>0</v>
      </c>
      <c r="Y55" s="712">
        <v>386.1</v>
      </c>
      <c r="Z55" s="712"/>
      <c r="AA55" s="713"/>
      <c r="AB55" s="711">
        <v>0</v>
      </c>
      <c r="AC55" s="712">
        <v>0</v>
      </c>
      <c r="AD55" s="712">
        <v>386.1</v>
      </c>
      <c r="AE55" s="712"/>
      <c r="AF55" s="713"/>
      <c r="AG55" s="714">
        <v>0</v>
      </c>
      <c r="AH55" s="714">
        <v>0</v>
      </c>
      <c r="AI55" s="714">
        <v>386.1</v>
      </c>
      <c r="AJ55" s="714"/>
      <c r="AK55" s="714"/>
      <c r="AL55" s="711">
        <v>0</v>
      </c>
      <c r="AM55" s="712">
        <v>0</v>
      </c>
      <c r="AN55" s="712">
        <v>420.85</v>
      </c>
      <c r="AO55" s="712"/>
      <c r="AP55" s="713"/>
      <c r="AQ55" s="711"/>
      <c r="AR55" s="712"/>
      <c r="AS55" s="712">
        <v>0</v>
      </c>
      <c r="AT55" s="712">
        <v>0</v>
      </c>
      <c r="AU55" s="713">
        <v>0</v>
      </c>
      <c r="AV55" s="715">
        <f t="shared" si="5"/>
        <v>0</v>
      </c>
      <c r="AW55" s="716">
        <f t="shared" si="6"/>
        <v>0</v>
      </c>
      <c r="AX55" s="717">
        <f t="shared" si="3"/>
        <v>1965.25</v>
      </c>
      <c r="AY55" s="717">
        <f t="shared" si="4"/>
        <v>0</v>
      </c>
      <c r="AZ55" s="717">
        <f t="shared" si="3"/>
        <v>0</v>
      </c>
    </row>
    <row r="56" spans="1:52" s="6" customFormat="1" x14ac:dyDescent="0.2">
      <c r="A56" t="s">
        <v>127</v>
      </c>
      <c r="B56" t="s">
        <v>141</v>
      </c>
      <c r="C56" s="358"/>
      <c r="D56" s="358"/>
      <c r="E56" t="s">
        <v>115</v>
      </c>
      <c r="F56" s="358"/>
      <c r="H56" s="358">
        <f t="shared" si="0"/>
        <v>0</v>
      </c>
      <c r="I56"/>
      <c r="J56" t="s">
        <v>125</v>
      </c>
      <c r="K56"/>
      <c r="L56"/>
      <c r="M56" s="399"/>
      <c r="N56" s="400"/>
      <c r="O56" s="400"/>
      <c r="P56" s="400"/>
      <c r="Q56" s="401"/>
      <c r="R56" s="399"/>
      <c r="S56" s="400"/>
      <c r="T56" s="400"/>
      <c r="U56" s="400"/>
      <c r="V56" s="401"/>
      <c r="W56" s="399"/>
      <c r="X56" s="400"/>
      <c r="Y56" s="400"/>
      <c r="Z56" s="400"/>
      <c r="AA56" s="401"/>
      <c r="AB56" s="399"/>
      <c r="AC56" s="400"/>
      <c r="AD56" s="400"/>
      <c r="AE56" s="400"/>
      <c r="AF56" s="401"/>
      <c r="AG56" s="360"/>
      <c r="AH56" s="360"/>
      <c r="AI56" s="360"/>
      <c r="AJ56" s="360"/>
      <c r="AK56" s="360"/>
      <c r="AL56" s="399"/>
      <c r="AM56" s="400"/>
      <c r="AN56" s="400"/>
      <c r="AO56" s="400"/>
      <c r="AP56" s="401"/>
      <c r="AQ56" s="399"/>
      <c r="AR56" s="400"/>
      <c r="AS56" s="400">
        <v>0</v>
      </c>
      <c r="AT56" s="400">
        <v>0</v>
      </c>
      <c r="AU56" s="401">
        <v>0</v>
      </c>
      <c r="AV56" s="706">
        <f t="shared" si="5"/>
        <v>0</v>
      </c>
      <c r="AW56" s="685">
        <f t="shared" si="6"/>
        <v>0</v>
      </c>
      <c r="AX56" s="686">
        <f t="shared" si="3"/>
        <v>0</v>
      </c>
      <c r="AY56" s="686">
        <f t="shared" si="4"/>
        <v>0</v>
      </c>
      <c r="AZ56" s="686">
        <f t="shared" si="3"/>
        <v>0</v>
      </c>
    </row>
    <row r="57" spans="1:52" s="6" customFormat="1" x14ac:dyDescent="0.2">
      <c r="A57" t="s">
        <v>119</v>
      </c>
      <c r="B57" t="s">
        <v>141</v>
      </c>
      <c r="C57" s="358"/>
      <c r="D57" s="358"/>
      <c r="E57" t="s">
        <v>115</v>
      </c>
      <c r="F57" s="358"/>
      <c r="H57" s="358">
        <f t="shared" si="0"/>
        <v>0</v>
      </c>
      <c r="I57"/>
      <c r="J57" t="s">
        <v>125</v>
      </c>
      <c r="K57"/>
      <c r="L57"/>
      <c r="M57" s="399"/>
      <c r="N57" s="400"/>
      <c r="O57" s="400"/>
      <c r="P57" s="400"/>
      <c r="Q57" s="401"/>
      <c r="R57" s="399"/>
      <c r="S57" s="400"/>
      <c r="T57" s="400"/>
      <c r="U57" s="400"/>
      <c r="V57" s="401"/>
      <c r="W57" s="399"/>
      <c r="X57" s="400"/>
      <c r="Y57" s="400"/>
      <c r="Z57" s="400"/>
      <c r="AA57" s="401"/>
      <c r="AB57" s="399"/>
      <c r="AC57" s="400"/>
      <c r="AD57" s="400"/>
      <c r="AE57" s="400"/>
      <c r="AF57" s="401"/>
      <c r="AG57" s="360"/>
      <c r="AH57" s="360"/>
      <c r="AI57" s="360"/>
      <c r="AJ57" s="360"/>
      <c r="AK57" s="360"/>
      <c r="AL57" s="399"/>
      <c r="AM57" s="400"/>
      <c r="AN57" s="400"/>
      <c r="AO57" s="400"/>
      <c r="AP57" s="401"/>
      <c r="AQ57" s="399"/>
      <c r="AR57" s="400"/>
      <c r="AS57" s="400">
        <v>0</v>
      </c>
      <c r="AT57" s="400">
        <v>0</v>
      </c>
      <c r="AU57" s="401">
        <v>0</v>
      </c>
      <c r="AV57" s="706">
        <f t="shared" si="5"/>
        <v>0</v>
      </c>
      <c r="AW57" s="685">
        <f t="shared" si="6"/>
        <v>0</v>
      </c>
      <c r="AX57" s="686">
        <f t="shared" si="3"/>
        <v>0</v>
      </c>
      <c r="AY57" s="686">
        <f t="shared" ref="AY57:AY87" si="7">P57+AO2525+Z57+AE57+AJ57+AO57+AT57</f>
        <v>0</v>
      </c>
      <c r="AZ57" s="686">
        <f t="shared" si="3"/>
        <v>0</v>
      </c>
    </row>
    <row r="58" spans="1:52" s="172" customFormat="1" x14ac:dyDescent="0.2">
      <c r="A58" s="710" t="s">
        <v>38</v>
      </c>
      <c r="B58" s="710" t="s">
        <v>141</v>
      </c>
      <c r="C58" s="719">
        <v>717.36</v>
      </c>
      <c r="D58" s="719">
        <v>548.17999999999995</v>
      </c>
      <c r="E58" s="710" t="s">
        <v>101</v>
      </c>
      <c r="F58" s="719">
        <v>274.68</v>
      </c>
      <c r="H58" s="719">
        <f>C58+D58+F58</f>
        <v>1540.22</v>
      </c>
      <c r="I58" s="710" t="s">
        <v>424</v>
      </c>
      <c r="J58" s="710" t="s">
        <v>83</v>
      </c>
      <c r="K58" s="710" t="s">
        <v>316</v>
      </c>
      <c r="L58" s="710" t="s">
        <v>237</v>
      </c>
      <c r="M58" s="711"/>
      <c r="N58" s="712"/>
      <c r="O58" s="712"/>
      <c r="P58" s="712"/>
      <c r="Q58" s="713"/>
      <c r="R58" s="711">
        <v>175780</v>
      </c>
      <c r="S58" s="712">
        <v>235</v>
      </c>
      <c r="T58" s="712">
        <v>1052.8</v>
      </c>
      <c r="U58" s="712">
        <v>876.34</v>
      </c>
      <c r="V58" s="713">
        <v>273.07</v>
      </c>
      <c r="W58" s="711">
        <v>148852</v>
      </c>
      <c r="X58" s="712">
        <v>199</v>
      </c>
      <c r="Y58" s="712">
        <v>891.52</v>
      </c>
      <c r="Z58" s="712">
        <v>742.09</v>
      </c>
      <c r="AA58" s="713">
        <v>274.68</v>
      </c>
      <c r="AB58" s="711">
        <v>65076</v>
      </c>
      <c r="AC58" s="712">
        <v>1103</v>
      </c>
      <c r="AD58" s="712">
        <v>389.76</v>
      </c>
      <c r="AE58" s="712">
        <v>324.43</v>
      </c>
      <c r="AF58" s="713">
        <v>274.68</v>
      </c>
      <c r="AG58" s="714">
        <v>60588</v>
      </c>
      <c r="AH58" s="714">
        <v>962</v>
      </c>
      <c r="AI58" s="714">
        <v>362.88</v>
      </c>
      <c r="AJ58" s="714">
        <v>302.06</v>
      </c>
      <c r="AK58" s="714">
        <v>274.68</v>
      </c>
      <c r="AL58" s="711">
        <v>109956</v>
      </c>
      <c r="AM58" s="712">
        <v>147</v>
      </c>
      <c r="AN58" s="712">
        <v>717.36</v>
      </c>
      <c r="AO58" s="712">
        <v>548.17999999999995</v>
      </c>
      <c r="AP58" s="713">
        <v>274.68</v>
      </c>
      <c r="AQ58" s="711"/>
      <c r="AR58" s="712"/>
      <c r="AS58" s="712">
        <v>0</v>
      </c>
      <c r="AT58" s="712">
        <v>0</v>
      </c>
      <c r="AU58" s="713">
        <v>0</v>
      </c>
      <c r="AV58" s="715">
        <f t="shared" si="5"/>
        <v>450443</v>
      </c>
      <c r="AW58" s="716">
        <f t="shared" si="6"/>
        <v>112455</v>
      </c>
      <c r="AX58" s="717">
        <f t="shared" si="3"/>
        <v>3414.32</v>
      </c>
      <c r="AY58" s="717">
        <f t="shared" si="7"/>
        <v>1916.7599999999998</v>
      </c>
      <c r="AZ58" s="717">
        <f t="shared" si="3"/>
        <v>1371.7900000000002</v>
      </c>
    </row>
    <row r="59" spans="1:52" s="172" customFormat="1" x14ac:dyDescent="0.2">
      <c r="A59" s="710" t="s">
        <v>39</v>
      </c>
      <c r="B59" s="710" t="s">
        <v>141</v>
      </c>
      <c r="C59" s="719">
        <v>78.08</v>
      </c>
      <c r="D59" s="719">
        <v>59.67</v>
      </c>
      <c r="E59" s="710" t="s">
        <v>101</v>
      </c>
      <c r="F59" s="719">
        <v>274.68</v>
      </c>
      <c r="H59" s="719">
        <f t="shared" si="0"/>
        <v>412.43</v>
      </c>
      <c r="I59" s="710" t="s">
        <v>419</v>
      </c>
      <c r="J59" s="710" t="s">
        <v>83</v>
      </c>
      <c r="K59" s="710" t="s">
        <v>317</v>
      </c>
      <c r="L59" s="710" t="s">
        <v>238</v>
      </c>
      <c r="M59" s="711"/>
      <c r="N59" s="712"/>
      <c r="O59" s="712"/>
      <c r="P59" s="712"/>
      <c r="Q59" s="713"/>
      <c r="R59" s="711">
        <v>6732</v>
      </c>
      <c r="S59" s="712">
        <v>9</v>
      </c>
      <c r="T59" s="712">
        <v>40.32</v>
      </c>
      <c r="U59" s="712">
        <v>33.56</v>
      </c>
      <c r="V59" s="713">
        <v>273.07</v>
      </c>
      <c r="W59" s="711">
        <v>8976</v>
      </c>
      <c r="X59" s="712">
        <v>12</v>
      </c>
      <c r="Y59" s="712">
        <v>53.76</v>
      </c>
      <c r="Z59" s="712">
        <v>44.75</v>
      </c>
      <c r="AA59" s="713">
        <v>274.68</v>
      </c>
      <c r="AB59" s="711">
        <v>31416</v>
      </c>
      <c r="AC59" s="712">
        <v>532</v>
      </c>
      <c r="AD59" s="712">
        <v>188.16</v>
      </c>
      <c r="AE59" s="712">
        <v>156.62</v>
      </c>
      <c r="AF59" s="713">
        <v>274.68</v>
      </c>
      <c r="AG59" s="714">
        <v>11968</v>
      </c>
      <c r="AH59" s="714">
        <v>190</v>
      </c>
      <c r="AI59" s="714">
        <v>71.680000000000007</v>
      </c>
      <c r="AJ59" s="714">
        <v>59.67</v>
      </c>
      <c r="AK59" s="714">
        <v>274.68</v>
      </c>
      <c r="AL59" s="711">
        <v>11968</v>
      </c>
      <c r="AM59" s="712">
        <v>16</v>
      </c>
      <c r="AN59" s="712">
        <v>78.08</v>
      </c>
      <c r="AO59" s="712">
        <v>59.67</v>
      </c>
      <c r="AP59" s="713">
        <v>274.68</v>
      </c>
      <c r="AQ59" s="711"/>
      <c r="AR59" s="712"/>
      <c r="AS59" s="712">
        <v>0</v>
      </c>
      <c r="AT59" s="712">
        <v>0</v>
      </c>
      <c r="AU59" s="713">
        <v>0</v>
      </c>
      <c r="AV59" s="715">
        <f t="shared" si="5"/>
        <v>59108</v>
      </c>
      <c r="AW59" s="716">
        <f t="shared" si="6"/>
        <v>12711</v>
      </c>
      <c r="AX59" s="717">
        <f t="shared" si="3"/>
        <v>432</v>
      </c>
      <c r="AY59" s="717">
        <f t="shared" si="7"/>
        <v>320.71000000000004</v>
      </c>
      <c r="AZ59" s="717">
        <f t="shared" si="3"/>
        <v>1371.7900000000002</v>
      </c>
    </row>
    <row r="60" spans="1:52" s="172" customFormat="1" x14ac:dyDescent="0.2">
      <c r="A60" s="710" t="s">
        <v>40</v>
      </c>
      <c r="B60" s="710" t="s">
        <v>141</v>
      </c>
      <c r="C60" s="719">
        <v>273.27999999999997</v>
      </c>
      <c r="D60" s="719">
        <v>208.83</v>
      </c>
      <c r="E60" s="710" t="s">
        <v>101</v>
      </c>
      <c r="F60" s="719">
        <v>274.68</v>
      </c>
      <c r="H60" s="719">
        <f t="shared" si="0"/>
        <v>756.79</v>
      </c>
      <c r="I60" s="710" t="s">
        <v>419</v>
      </c>
      <c r="J60" s="710" t="s">
        <v>83</v>
      </c>
      <c r="K60" s="710" t="s">
        <v>425</v>
      </c>
      <c r="L60" s="710" t="s">
        <v>239</v>
      </c>
      <c r="M60" s="711"/>
      <c r="N60" s="712"/>
      <c r="O60" s="712"/>
      <c r="P60" s="712"/>
      <c r="Q60" s="713"/>
      <c r="R60" s="711">
        <v>216920</v>
      </c>
      <c r="S60" s="712">
        <v>290</v>
      </c>
      <c r="T60" s="712">
        <v>1299.2</v>
      </c>
      <c r="U60" s="712">
        <v>1081.44</v>
      </c>
      <c r="V60" s="713">
        <v>273.07</v>
      </c>
      <c r="W60" s="711">
        <v>240856</v>
      </c>
      <c r="X60" s="712">
        <v>322</v>
      </c>
      <c r="Y60" s="712">
        <v>1442.56</v>
      </c>
      <c r="Z60" s="712">
        <v>1200.77</v>
      </c>
      <c r="AA60" s="713">
        <v>274.68</v>
      </c>
      <c r="AB60" s="711">
        <v>61336</v>
      </c>
      <c r="AC60" s="712">
        <v>1040</v>
      </c>
      <c r="AD60" s="712">
        <v>367.36</v>
      </c>
      <c r="AE60" s="712">
        <v>305.79000000000002</v>
      </c>
      <c r="AF60" s="713">
        <v>274.68</v>
      </c>
      <c r="AG60" s="714">
        <v>38148</v>
      </c>
      <c r="AH60" s="714">
        <v>606</v>
      </c>
      <c r="AI60" s="714">
        <v>228.48</v>
      </c>
      <c r="AJ60" s="714">
        <v>190.18</v>
      </c>
      <c r="AK60" s="714">
        <v>274.68</v>
      </c>
      <c r="AL60" s="711">
        <v>41888</v>
      </c>
      <c r="AM60" s="712">
        <v>56</v>
      </c>
      <c r="AN60" s="712">
        <v>273.27999999999997</v>
      </c>
      <c r="AO60" s="712">
        <v>208.83</v>
      </c>
      <c r="AP60" s="713">
        <v>274.68</v>
      </c>
      <c r="AQ60" s="711"/>
      <c r="AR60" s="712"/>
      <c r="AS60" s="712">
        <v>0</v>
      </c>
      <c r="AT60" s="712">
        <v>0</v>
      </c>
      <c r="AU60" s="713">
        <v>0</v>
      </c>
      <c r="AV60" s="715">
        <f t="shared" si="5"/>
        <v>557316</v>
      </c>
      <c r="AW60" s="716">
        <f t="shared" si="6"/>
        <v>44146</v>
      </c>
      <c r="AX60" s="717">
        <f t="shared" si="3"/>
        <v>3610.88</v>
      </c>
      <c r="AY60" s="717">
        <f t="shared" si="7"/>
        <v>1905.57</v>
      </c>
      <c r="AZ60" s="717">
        <f t="shared" si="3"/>
        <v>1371.7900000000002</v>
      </c>
    </row>
    <row r="61" spans="1:52" s="690" customFormat="1" x14ac:dyDescent="0.2">
      <c r="A61" s="687" t="s">
        <v>56</v>
      </c>
      <c r="B61" s="687" t="s">
        <v>141</v>
      </c>
      <c r="C61" s="718">
        <v>190.32</v>
      </c>
      <c r="D61" s="718">
        <v>145.43</v>
      </c>
      <c r="E61" s="687" t="s">
        <v>101</v>
      </c>
      <c r="F61" s="718">
        <v>274.68</v>
      </c>
      <c r="H61" s="718">
        <f t="shared" si="0"/>
        <v>610.43000000000006</v>
      </c>
      <c r="I61" s="687"/>
      <c r="J61" s="687" t="s">
        <v>86</v>
      </c>
      <c r="K61" s="687" t="s">
        <v>330</v>
      </c>
      <c r="L61" s="687" t="s">
        <v>282</v>
      </c>
      <c r="M61" s="399">
        <v>32912</v>
      </c>
      <c r="N61" s="400">
        <v>44</v>
      </c>
      <c r="O61" s="400">
        <v>197.12</v>
      </c>
      <c r="P61" s="400">
        <v>164.08</v>
      </c>
      <c r="Q61" s="401">
        <v>270.67</v>
      </c>
      <c r="R61" s="399"/>
      <c r="S61" s="400"/>
      <c r="T61" s="400"/>
      <c r="U61" s="400"/>
      <c r="V61" s="401"/>
      <c r="W61" s="399">
        <v>42636</v>
      </c>
      <c r="X61" s="400">
        <v>57</v>
      </c>
      <c r="Y61" s="400">
        <v>255.36</v>
      </c>
      <c r="Z61" s="400">
        <v>212.56</v>
      </c>
      <c r="AA61" s="401">
        <v>274.68</v>
      </c>
      <c r="AB61" s="399">
        <v>35904</v>
      </c>
      <c r="AC61" s="400">
        <v>589</v>
      </c>
      <c r="AD61" s="400">
        <v>215.04</v>
      </c>
      <c r="AE61" s="400">
        <v>179</v>
      </c>
      <c r="AF61" s="401">
        <v>274.68</v>
      </c>
      <c r="AG61" s="360">
        <v>11220</v>
      </c>
      <c r="AH61" s="360">
        <v>15</v>
      </c>
      <c r="AI61" s="360">
        <v>67.2</v>
      </c>
      <c r="AJ61" s="360">
        <v>55.94</v>
      </c>
      <c r="AK61" s="360">
        <v>274.68</v>
      </c>
      <c r="AL61" s="399">
        <v>29172</v>
      </c>
      <c r="AM61" s="400">
        <v>39</v>
      </c>
      <c r="AN61" s="400">
        <v>190.32</v>
      </c>
      <c r="AO61" s="400">
        <v>145.43</v>
      </c>
      <c r="AP61" s="401">
        <v>274.68</v>
      </c>
      <c r="AQ61" s="399"/>
      <c r="AR61" s="400"/>
      <c r="AS61" s="400">
        <v>0</v>
      </c>
      <c r="AT61" s="400">
        <v>0</v>
      </c>
      <c r="AU61" s="401">
        <v>0</v>
      </c>
      <c r="AV61" s="708">
        <f t="shared" si="5"/>
        <v>122711</v>
      </c>
      <c r="AW61" s="688">
        <f t="shared" si="6"/>
        <v>29877</v>
      </c>
      <c r="AX61" s="689">
        <f t="shared" si="3"/>
        <v>925.04</v>
      </c>
      <c r="AY61" s="689">
        <f t="shared" si="7"/>
        <v>757.01</v>
      </c>
      <c r="AZ61" s="689">
        <f t="shared" si="3"/>
        <v>1369.39</v>
      </c>
    </row>
    <row r="62" spans="1:52" s="172" customFormat="1" x14ac:dyDescent="0.2">
      <c r="A62" s="710" t="s">
        <v>41</v>
      </c>
      <c r="B62" s="710" t="s">
        <v>141</v>
      </c>
      <c r="C62" s="719">
        <v>434.88</v>
      </c>
      <c r="D62" s="719"/>
      <c r="E62" s="710" t="s">
        <v>103</v>
      </c>
      <c r="F62" s="719"/>
      <c r="H62" s="719">
        <f t="shared" si="0"/>
        <v>434.88</v>
      </c>
      <c r="I62" s="710" t="s">
        <v>402</v>
      </c>
      <c r="J62" s="710" t="s">
        <v>84</v>
      </c>
      <c r="K62" s="710" t="s">
        <v>404</v>
      </c>
      <c r="L62" s="710" t="s">
        <v>215</v>
      </c>
      <c r="M62" s="711"/>
      <c r="N62" s="712"/>
      <c r="O62" s="712"/>
      <c r="P62" s="712"/>
      <c r="Q62" s="713"/>
      <c r="R62" s="711">
        <v>0</v>
      </c>
      <c r="S62" s="712">
        <v>0</v>
      </c>
      <c r="T62" s="712">
        <v>199.49</v>
      </c>
      <c r="U62" s="712">
        <v>0</v>
      </c>
      <c r="V62" s="713">
        <v>0</v>
      </c>
      <c r="W62" s="711">
        <v>0</v>
      </c>
      <c r="X62" s="712">
        <v>0</v>
      </c>
      <c r="Y62" s="712">
        <v>199.49</v>
      </c>
      <c r="Z62" s="712"/>
      <c r="AA62" s="713"/>
      <c r="AB62" s="711">
        <v>0</v>
      </c>
      <c r="AC62" s="712">
        <v>0</v>
      </c>
      <c r="AD62" s="712">
        <v>199.49</v>
      </c>
      <c r="AE62" s="712"/>
      <c r="AF62" s="713"/>
      <c r="AG62" s="714">
        <v>0</v>
      </c>
      <c r="AH62" s="714">
        <v>0</v>
      </c>
      <c r="AI62" s="714">
        <v>199.49</v>
      </c>
      <c r="AJ62" s="714"/>
      <c r="AK62" s="714"/>
      <c r="AL62" s="711">
        <v>1496</v>
      </c>
      <c r="AM62" s="712">
        <v>2</v>
      </c>
      <c r="AN62" s="712">
        <v>434.88</v>
      </c>
      <c r="AO62" s="712"/>
      <c r="AP62" s="713"/>
      <c r="AQ62" s="711"/>
      <c r="AR62" s="712"/>
      <c r="AS62" s="712">
        <v>0</v>
      </c>
      <c r="AT62" s="712">
        <v>0</v>
      </c>
      <c r="AU62" s="713">
        <v>0</v>
      </c>
      <c r="AV62" s="715">
        <f t="shared" si="5"/>
        <v>2</v>
      </c>
      <c r="AW62" s="716">
        <f t="shared" si="6"/>
        <v>1496</v>
      </c>
      <c r="AX62" s="717">
        <f t="shared" si="3"/>
        <v>1232.8400000000001</v>
      </c>
      <c r="AY62" s="717">
        <f t="shared" si="7"/>
        <v>0</v>
      </c>
      <c r="AZ62" s="717">
        <f t="shared" si="3"/>
        <v>0</v>
      </c>
    </row>
    <row r="63" spans="1:52" s="172" customFormat="1" x14ac:dyDescent="0.2">
      <c r="A63" s="710" t="s">
        <v>42</v>
      </c>
      <c r="B63" s="710" t="s">
        <v>141</v>
      </c>
      <c r="C63" s="719">
        <v>434.88</v>
      </c>
      <c r="D63" s="719"/>
      <c r="E63" s="710" t="s">
        <v>103</v>
      </c>
      <c r="F63" s="719"/>
      <c r="H63" s="719">
        <f t="shared" si="0"/>
        <v>434.88</v>
      </c>
      <c r="I63" s="710" t="s">
        <v>402</v>
      </c>
      <c r="J63" s="710" t="s">
        <v>85</v>
      </c>
      <c r="K63" s="710" t="s">
        <v>405</v>
      </c>
      <c r="L63" s="710" t="s">
        <v>216</v>
      </c>
      <c r="M63" s="711"/>
      <c r="N63" s="712"/>
      <c r="O63" s="712"/>
      <c r="P63" s="712"/>
      <c r="Q63" s="713"/>
      <c r="R63" s="711"/>
      <c r="S63" s="712"/>
      <c r="T63" s="712">
        <v>199.49</v>
      </c>
      <c r="U63" s="712">
        <v>0</v>
      </c>
      <c r="V63" s="713">
        <v>0</v>
      </c>
      <c r="W63" s="711">
        <v>0</v>
      </c>
      <c r="X63" s="712">
        <v>0</v>
      </c>
      <c r="Y63" s="712">
        <v>199.49</v>
      </c>
      <c r="Z63" s="712"/>
      <c r="AA63" s="713"/>
      <c r="AB63" s="711">
        <v>0</v>
      </c>
      <c r="AC63" s="712"/>
      <c r="AD63" s="712">
        <v>199.49</v>
      </c>
      <c r="AE63" s="712"/>
      <c r="AF63" s="713"/>
      <c r="AG63" s="714">
        <v>0</v>
      </c>
      <c r="AH63" s="714">
        <v>0</v>
      </c>
      <c r="AI63" s="714">
        <v>199.49</v>
      </c>
      <c r="AJ63" s="714"/>
      <c r="AK63" s="714"/>
      <c r="AL63" s="711">
        <v>1496</v>
      </c>
      <c r="AM63" s="712">
        <v>2</v>
      </c>
      <c r="AN63" s="712">
        <v>434.88</v>
      </c>
      <c r="AO63" s="712"/>
      <c r="AP63" s="713"/>
      <c r="AQ63" s="711"/>
      <c r="AR63" s="712"/>
      <c r="AS63" s="712">
        <v>0</v>
      </c>
      <c r="AT63" s="712">
        <v>0</v>
      </c>
      <c r="AU63" s="713">
        <v>0</v>
      </c>
      <c r="AV63" s="715">
        <f t="shared" si="5"/>
        <v>2</v>
      </c>
      <c r="AW63" s="716">
        <f t="shared" si="6"/>
        <v>1496</v>
      </c>
      <c r="AX63" s="717">
        <f t="shared" si="3"/>
        <v>1232.8400000000001</v>
      </c>
      <c r="AY63" s="717">
        <f t="shared" si="7"/>
        <v>0</v>
      </c>
      <c r="AZ63" s="717">
        <f t="shared" si="3"/>
        <v>0</v>
      </c>
    </row>
    <row r="64" spans="1:52" s="172" customFormat="1" x14ac:dyDescent="0.2">
      <c r="A64" s="710" t="s">
        <v>90</v>
      </c>
      <c r="B64" s="710" t="s">
        <v>141</v>
      </c>
      <c r="C64" s="719">
        <v>420.85</v>
      </c>
      <c r="D64" s="719"/>
      <c r="E64" s="710" t="s">
        <v>103</v>
      </c>
      <c r="F64" s="719"/>
      <c r="H64" s="719">
        <f t="shared" si="0"/>
        <v>420.85</v>
      </c>
      <c r="I64" s="710" t="s">
        <v>402</v>
      </c>
      <c r="J64" s="710" t="s">
        <v>84</v>
      </c>
      <c r="K64" s="710" t="s">
        <v>406</v>
      </c>
      <c r="L64" s="710" t="s">
        <v>283</v>
      </c>
      <c r="M64" s="711"/>
      <c r="N64" s="712"/>
      <c r="O64" s="712"/>
      <c r="P64" s="712"/>
      <c r="Q64" s="713"/>
      <c r="R64" s="711">
        <v>748</v>
      </c>
      <c r="S64" s="712">
        <v>1</v>
      </c>
      <c r="T64" s="712">
        <v>386.1</v>
      </c>
      <c r="U64" s="712">
        <v>0</v>
      </c>
      <c r="V64" s="713">
        <v>0</v>
      </c>
      <c r="W64" s="711">
        <v>0</v>
      </c>
      <c r="X64" s="712">
        <v>0</v>
      </c>
      <c r="Y64" s="712">
        <v>386.1</v>
      </c>
      <c r="Z64" s="712"/>
      <c r="AA64" s="713"/>
      <c r="AB64" s="711">
        <v>0</v>
      </c>
      <c r="AC64" s="712"/>
      <c r="AD64" s="712">
        <v>386.1</v>
      </c>
      <c r="AE64" s="712"/>
      <c r="AF64" s="713"/>
      <c r="AG64" s="714">
        <v>0</v>
      </c>
      <c r="AH64" s="714">
        <v>0</v>
      </c>
      <c r="AI64" s="714">
        <v>386.1</v>
      </c>
      <c r="AJ64" s="714"/>
      <c r="AK64" s="714"/>
      <c r="AL64" s="711">
        <v>0</v>
      </c>
      <c r="AM64" s="712">
        <v>0</v>
      </c>
      <c r="AN64" s="712">
        <v>420.85</v>
      </c>
      <c r="AO64" s="712"/>
      <c r="AP64" s="713"/>
      <c r="AQ64" s="711"/>
      <c r="AR64" s="712"/>
      <c r="AS64" s="712">
        <v>0</v>
      </c>
      <c r="AT64" s="712">
        <v>0</v>
      </c>
      <c r="AU64" s="713">
        <v>0</v>
      </c>
      <c r="AV64" s="715">
        <f t="shared" si="5"/>
        <v>748</v>
      </c>
      <c r="AW64" s="716">
        <f t="shared" si="6"/>
        <v>1</v>
      </c>
      <c r="AX64" s="717">
        <f t="shared" si="3"/>
        <v>1965.25</v>
      </c>
      <c r="AY64" s="717">
        <f t="shared" si="7"/>
        <v>0</v>
      </c>
      <c r="AZ64" s="717">
        <f t="shared" si="3"/>
        <v>0</v>
      </c>
    </row>
    <row r="65" spans="1:52" s="172" customFormat="1" x14ac:dyDescent="0.2">
      <c r="A65" s="710" t="s">
        <v>43</v>
      </c>
      <c r="B65" s="710" t="s">
        <v>141</v>
      </c>
      <c r="C65" s="719">
        <v>217.44</v>
      </c>
      <c r="D65" s="719"/>
      <c r="E65" s="710" t="s">
        <v>103</v>
      </c>
      <c r="F65" s="719"/>
      <c r="H65" s="719">
        <f t="shared" si="0"/>
        <v>217.44</v>
      </c>
      <c r="I65" s="710" t="s">
        <v>402</v>
      </c>
      <c r="J65" s="710" t="s">
        <v>84</v>
      </c>
      <c r="K65" s="710" t="s">
        <v>407</v>
      </c>
      <c r="L65" s="710" t="s">
        <v>284</v>
      </c>
      <c r="M65" s="711"/>
      <c r="N65" s="712"/>
      <c r="O65" s="712"/>
      <c r="P65" s="712"/>
      <c r="Q65" s="713"/>
      <c r="R65" s="711">
        <v>748</v>
      </c>
      <c r="S65" s="712">
        <v>1</v>
      </c>
      <c r="T65" s="712">
        <v>199.49</v>
      </c>
      <c r="U65" s="712">
        <v>0</v>
      </c>
      <c r="V65" s="713">
        <v>0</v>
      </c>
      <c r="W65" s="711">
        <v>0</v>
      </c>
      <c r="X65" s="712">
        <v>0</v>
      </c>
      <c r="Y65" s="712">
        <v>199.49</v>
      </c>
      <c r="Z65" s="712"/>
      <c r="AA65" s="713"/>
      <c r="AB65" s="711">
        <v>0</v>
      </c>
      <c r="AC65" s="712"/>
      <c r="AD65" s="712">
        <v>199.49</v>
      </c>
      <c r="AE65" s="712"/>
      <c r="AF65" s="713"/>
      <c r="AG65" s="714">
        <v>0</v>
      </c>
      <c r="AH65" s="714">
        <v>0</v>
      </c>
      <c r="AI65" s="714">
        <v>199.49</v>
      </c>
      <c r="AJ65" s="714"/>
      <c r="AK65" s="714"/>
      <c r="AL65" s="711">
        <v>0</v>
      </c>
      <c r="AM65" s="712">
        <v>0</v>
      </c>
      <c r="AN65" s="712">
        <v>217.44</v>
      </c>
      <c r="AO65" s="712"/>
      <c r="AP65" s="713"/>
      <c r="AQ65" s="711"/>
      <c r="AR65" s="712"/>
      <c r="AS65" s="712">
        <v>0</v>
      </c>
      <c r="AT65" s="712">
        <v>0</v>
      </c>
      <c r="AU65" s="713">
        <v>0</v>
      </c>
      <c r="AV65" s="715">
        <f t="shared" si="5"/>
        <v>748</v>
      </c>
      <c r="AW65" s="716">
        <f t="shared" si="6"/>
        <v>1</v>
      </c>
      <c r="AX65" s="717">
        <f t="shared" si="3"/>
        <v>1015.4000000000001</v>
      </c>
      <c r="AY65" s="717">
        <f t="shared" si="7"/>
        <v>0</v>
      </c>
      <c r="AZ65" s="717">
        <f t="shared" si="3"/>
        <v>0</v>
      </c>
    </row>
    <row r="66" spans="1:52" s="172" customFormat="1" x14ac:dyDescent="0.2">
      <c r="A66" s="710" t="s">
        <v>44</v>
      </c>
      <c r="B66" s="710" t="s">
        <v>141</v>
      </c>
      <c r="C66" s="719">
        <v>217.44</v>
      </c>
      <c r="D66" s="719"/>
      <c r="E66" s="710" t="s">
        <v>103</v>
      </c>
      <c r="F66" s="719"/>
      <c r="H66" s="719">
        <f t="shared" si="0"/>
        <v>217.44</v>
      </c>
      <c r="I66" s="710" t="s">
        <v>402</v>
      </c>
      <c r="J66" s="710" t="s">
        <v>84</v>
      </c>
      <c r="K66" s="710" t="s">
        <v>408</v>
      </c>
      <c r="L66" s="710" t="s">
        <v>217</v>
      </c>
      <c r="M66" s="711"/>
      <c r="N66" s="712"/>
      <c r="O66" s="712"/>
      <c r="P66" s="712"/>
      <c r="Q66" s="713"/>
      <c r="R66" s="711">
        <v>0</v>
      </c>
      <c r="S66" s="712">
        <v>0</v>
      </c>
      <c r="T66" s="712">
        <v>199.49</v>
      </c>
      <c r="U66" s="712">
        <v>0</v>
      </c>
      <c r="V66" s="713">
        <v>0</v>
      </c>
      <c r="W66" s="711">
        <v>0</v>
      </c>
      <c r="X66" s="712">
        <v>0</v>
      </c>
      <c r="Y66" s="712">
        <v>199.49</v>
      </c>
      <c r="Z66" s="712"/>
      <c r="AA66" s="713"/>
      <c r="AB66" s="711">
        <v>0</v>
      </c>
      <c r="AC66" s="712"/>
      <c r="AD66" s="712">
        <v>199.49</v>
      </c>
      <c r="AE66" s="712"/>
      <c r="AF66" s="713"/>
      <c r="AG66" s="714">
        <v>0</v>
      </c>
      <c r="AH66" s="714">
        <v>0</v>
      </c>
      <c r="AI66" s="714">
        <v>199.49</v>
      </c>
      <c r="AJ66" s="714"/>
      <c r="AK66" s="714"/>
      <c r="AL66" s="711">
        <v>0</v>
      </c>
      <c r="AM66" s="712">
        <v>0</v>
      </c>
      <c r="AN66" s="712">
        <v>217.44</v>
      </c>
      <c r="AO66" s="712"/>
      <c r="AP66" s="713"/>
      <c r="AQ66" s="711"/>
      <c r="AR66" s="712"/>
      <c r="AS66" s="712">
        <v>0</v>
      </c>
      <c r="AT66" s="712">
        <v>0</v>
      </c>
      <c r="AU66" s="713">
        <v>0</v>
      </c>
      <c r="AV66" s="715">
        <f t="shared" si="5"/>
        <v>0</v>
      </c>
      <c r="AW66" s="716">
        <f t="shared" si="6"/>
        <v>0</v>
      </c>
      <c r="AX66" s="717">
        <f t="shared" si="3"/>
        <v>1015.4000000000001</v>
      </c>
      <c r="AY66" s="717">
        <f t="shared" si="7"/>
        <v>0</v>
      </c>
      <c r="AZ66" s="717">
        <f t="shared" si="3"/>
        <v>0</v>
      </c>
    </row>
    <row r="67" spans="1:52" s="172" customFormat="1" x14ac:dyDescent="0.2">
      <c r="A67" s="710" t="s">
        <v>1</v>
      </c>
      <c r="B67" s="710" t="s">
        <v>141</v>
      </c>
      <c r="C67" s="719">
        <v>217.44</v>
      </c>
      <c r="D67" s="719"/>
      <c r="E67" s="710" t="s">
        <v>103</v>
      </c>
      <c r="F67" s="719"/>
      <c r="H67" s="719">
        <f t="shared" si="0"/>
        <v>217.44</v>
      </c>
      <c r="I67" s="710" t="s">
        <v>402</v>
      </c>
      <c r="J67" s="710" t="s">
        <v>72</v>
      </c>
      <c r="K67" s="710" t="s">
        <v>409</v>
      </c>
      <c r="L67" s="710" t="s">
        <v>218</v>
      </c>
      <c r="M67" s="711"/>
      <c r="N67" s="712"/>
      <c r="O67" s="712"/>
      <c r="P67" s="712"/>
      <c r="Q67" s="713"/>
      <c r="R67" s="711">
        <v>0</v>
      </c>
      <c r="S67" s="712">
        <v>0</v>
      </c>
      <c r="T67" s="712">
        <v>-199.49</v>
      </c>
      <c r="U67" s="712">
        <v>0</v>
      </c>
      <c r="V67" s="713">
        <v>0</v>
      </c>
      <c r="W67" s="711">
        <v>0</v>
      </c>
      <c r="X67" s="712">
        <v>0</v>
      </c>
      <c r="Y67" s="712">
        <v>199.49</v>
      </c>
      <c r="Z67" s="712"/>
      <c r="AA67" s="713"/>
      <c r="AB67" s="711">
        <v>0</v>
      </c>
      <c r="AC67" s="712">
        <v>0</v>
      </c>
      <c r="AD67" s="712">
        <v>199.49</v>
      </c>
      <c r="AE67" s="712"/>
      <c r="AF67" s="713"/>
      <c r="AG67" s="714">
        <v>0</v>
      </c>
      <c r="AH67" s="714">
        <v>0</v>
      </c>
      <c r="AI67" s="714">
        <v>199.49</v>
      </c>
      <c r="AJ67" s="714"/>
      <c r="AK67" s="714"/>
      <c r="AL67" s="711"/>
      <c r="AM67" s="712"/>
      <c r="AN67" s="712">
        <v>217.44</v>
      </c>
      <c r="AO67" s="712"/>
      <c r="AP67" s="713"/>
      <c r="AQ67" s="711"/>
      <c r="AR67" s="712"/>
      <c r="AS67" s="712">
        <v>0</v>
      </c>
      <c r="AT67" s="712">
        <v>0</v>
      </c>
      <c r="AU67" s="713">
        <v>0</v>
      </c>
      <c r="AV67" s="715">
        <f t="shared" si="5"/>
        <v>0</v>
      </c>
      <c r="AW67" s="716">
        <f t="shared" si="6"/>
        <v>0</v>
      </c>
      <c r="AX67" s="717">
        <f t="shared" si="3"/>
        <v>616.42000000000007</v>
      </c>
      <c r="AY67" s="717">
        <f t="shared" si="7"/>
        <v>0</v>
      </c>
      <c r="AZ67" s="717">
        <f t="shared" si="3"/>
        <v>0</v>
      </c>
    </row>
    <row r="68" spans="1:52" s="172" customFormat="1" x14ac:dyDescent="0.2">
      <c r="A68" s="710" t="s">
        <v>45</v>
      </c>
      <c r="B68" s="710" t="s">
        <v>141</v>
      </c>
      <c r="C68" s="719">
        <v>195.2</v>
      </c>
      <c r="D68" s="719">
        <v>149.16</v>
      </c>
      <c r="E68" s="710" t="s">
        <v>101</v>
      </c>
      <c r="F68" s="719">
        <v>411.09</v>
      </c>
      <c r="H68" s="719">
        <f>C68+D68+F68</f>
        <v>755.45</v>
      </c>
      <c r="I68" s="710" t="s">
        <v>402</v>
      </c>
      <c r="J68" s="710" t="s">
        <v>84</v>
      </c>
      <c r="K68" s="710" t="s">
        <v>410</v>
      </c>
      <c r="L68" s="710" t="s">
        <v>219</v>
      </c>
      <c r="M68" s="711"/>
      <c r="N68" s="712"/>
      <c r="O68" s="712"/>
      <c r="P68" s="712"/>
      <c r="Q68" s="713"/>
      <c r="R68" s="711">
        <v>28424</v>
      </c>
      <c r="S68" s="712">
        <v>38</v>
      </c>
      <c r="T68" s="712">
        <v>170.24</v>
      </c>
      <c r="U68" s="712">
        <v>141.71</v>
      </c>
      <c r="V68" s="713">
        <v>407</v>
      </c>
      <c r="W68" s="711">
        <v>30668</v>
      </c>
      <c r="X68" s="712">
        <v>41</v>
      </c>
      <c r="Y68" s="712">
        <v>183.68</v>
      </c>
      <c r="Z68" s="712">
        <v>152.88999999999999</v>
      </c>
      <c r="AA68" s="713">
        <v>411.09</v>
      </c>
      <c r="AB68" s="711">
        <v>29920</v>
      </c>
      <c r="AC68" s="712">
        <v>507</v>
      </c>
      <c r="AD68" s="712">
        <v>179.2</v>
      </c>
      <c r="AE68" s="712">
        <v>149.16</v>
      </c>
      <c r="AF68" s="713">
        <v>411.09</v>
      </c>
      <c r="AG68" s="714">
        <v>23188</v>
      </c>
      <c r="AH68" s="714">
        <v>31</v>
      </c>
      <c r="AI68" s="714">
        <v>138.88</v>
      </c>
      <c r="AJ68" s="714">
        <v>115.6</v>
      </c>
      <c r="AK68" s="714">
        <v>411.09</v>
      </c>
      <c r="AL68" s="711">
        <v>29920</v>
      </c>
      <c r="AM68" s="712">
        <v>40</v>
      </c>
      <c r="AN68" s="712">
        <v>195.2</v>
      </c>
      <c r="AO68" s="712">
        <v>149.16</v>
      </c>
      <c r="AP68" s="713">
        <v>411.09</v>
      </c>
      <c r="AQ68" s="711"/>
      <c r="AR68" s="712"/>
      <c r="AS68" s="712">
        <v>0</v>
      </c>
      <c r="AT68" s="712">
        <v>0</v>
      </c>
      <c r="AU68" s="713">
        <v>0</v>
      </c>
      <c r="AV68" s="715">
        <f t="shared" si="5"/>
        <v>112240</v>
      </c>
      <c r="AW68" s="716">
        <f t="shared" si="6"/>
        <v>30537</v>
      </c>
      <c r="AX68" s="717">
        <f t="shared" si="3"/>
        <v>867.2</v>
      </c>
      <c r="AY68" s="717">
        <f t="shared" si="7"/>
        <v>566.80999999999995</v>
      </c>
      <c r="AZ68" s="717">
        <f t="shared" si="3"/>
        <v>2051.3599999999997</v>
      </c>
    </row>
    <row r="69" spans="1:52" s="701" customFormat="1" x14ac:dyDescent="0.2">
      <c r="A69" s="697" t="s">
        <v>46</v>
      </c>
      <c r="B69" s="697" t="s">
        <v>141</v>
      </c>
      <c r="C69" s="702">
        <v>19.52</v>
      </c>
      <c r="D69" s="702"/>
      <c r="E69" s="697" t="s">
        <v>103</v>
      </c>
      <c r="F69" s="702"/>
      <c r="H69" s="702">
        <f t="shared" si="0"/>
        <v>19.52</v>
      </c>
      <c r="I69" s="697" t="s">
        <v>402</v>
      </c>
      <c r="J69" s="697" t="s">
        <v>84</v>
      </c>
      <c r="K69" s="697"/>
      <c r="L69" s="697" t="s">
        <v>203</v>
      </c>
      <c r="M69" s="703"/>
      <c r="N69" s="704"/>
      <c r="O69" s="704"/>
      <c r="P69" s="704"/>
      <c r="Q69" s="705"/>
      <c r="R69" s="703">
        <v>8228</v>
      </c>
      <c r="S69" s="704">
        <v>11</v>
      </c>
      <c r="T69" s="704">
        <v>49.28</v>
      </c>
      <c r="U69" s="704">
        <v>0</v>
      </c>
      <c r="V69" s="705">
        <v>0</v>
      </c>
      <c r="W69" s="703">
        <v>5984</v>
      </c>
      <c r="X69" s="704">
        <v>8</v>
      </c>
      <c r="Y69" s="704">
        <v>35.840000000000003</v>
      </c>
      <c r="Z69" s="704"/>
      <c r="AA69" s="705"/>
      <c r="AB69" s="703">
        <v>4488</v>
      </c>
      <c r="AC69" s="704">
        <v>76</v>
      </c>
      <c r="AD69" s="704">
        <v>26.88</v>
      </c>
      <c r="AE69" s="704"/>
      <c r="AF69" s="705"/>
      <c r="AG69" s="698">
        <v>7480</v>
      </c>
      <c r="AH69" s="698">
        <v>10</v>
      </c>
      <c r="AI69" s="698">
        <v>44.8</v>
      </c>
      <c r="AJ69" s="698"/>
      <c r="AK69" s="698"/>
      <c r="AL69" s="703">
        <v>2992</v>
      </c>
      <c r="AM69" s="704">
        <v>5</v>
      </c>
      <c r="AN69" s="704">
        <v>19.52</v>
      </c>
      <c r="AO69" s="704"/>
      <c r="AP69" s="705"/>
      <c r="AQ69" s="703"/>
      <c r="AR69" s="704"/>
      <c r="AS69" s="704">
        <v>0</v>
      </c>
      <c r="AT69" s="704">
        <v>0</v>
      </c>
      <c r="AU69" s="705">
        <v>0</v>
      </c>
      <c r="AV69" s="707">
        <f t="shared" si="5"/>
        <v>26185</v>
      </c>
      <c r="AW69" s="699">
        <f t="shared" si="6"/>
        <v>3097</v>
      </c>
      <c r="AX69" s="700">
        <f t="shared" si="3"/>
        <v>176.32000000000002</v>
      </c>
      <c r="AY69" s="700">
        <f t="shared" si="7"/>
        <v>0</v>
      </c>
      <c r="AZ69" s="700">
        <f t="shared" si="3"/>
        <v>0</v>
      </c>
    </row>
    <row r="70" spans="1:52" s="172" customFormat="1" x14ac:dyDescent="0.2">
      <c r="A70" s="710" t="s">
        <v>47</v>
      </c>
      <c r="B70" s="710" t="s">
        <v>141</v>
      </c>
      <c r="C70" s="719">
        <v>1107.76</v>
      </c>
      <c r="D70" s="719">
        <v>846.51</v>
      </c>
      <c r="E70" s="710" t="s">
        <v>101</v>
      </c>
      <c r="F70" s="719">
        <v>411.09</v>
      </c>
      <c r="H70" s="719">
        <f t="shared" si="0"/>
        <v>2365.36</v>
      </c>
      <c r="I70" s="710" t="s">
        <v>411</v>
      </c>
      <c r="J70" s="710" t="s">
        <v>84</v>
      </c>
      <c r="K70" s="710" t="s">
        <v>412</v>
      </c>
      <c r="L70" s="710" t="s">
        <v>220</v>
      </c>
      <c r="M70" s="711"/>
      <c r="N70" s="712"/>
      <c r="O70" s="712"/>
      <c r="P70" s="712"/>
      <c r="Q70" s="713"/>
      <c r="R70" s="711">
        <v>484704</v>
      </c>
      <c r="S70" s="712">
        <v>648</v>
      </c>
      <c r="T70" s="712">
        <v>2903.04</v>
      </c>
      <c r="U70" s="712">
        <v>2416.46</v>
      </c>
      <c r="V70" s="713">
        <v>407</v>
      </c>
      <c r="W70" s="711">
        <v>598400</v>
      </c>
      <c r="X70" s="712">
        <v>800</v>
      </c>
      <c r="Y70" s="712">
        <v>3584</v>
      </c>
      <c r="Z70" s="712">
        <v>2983.28</v>
      </c>
      <c r="AA70" s="713">
        <v>411.09</v>
      </c>
      <c r="AB70" s="711">
        <v>287232</v>
      </c>
      <c r="AC70" s="712">
        <v>4868</v>
      </c>
      <c r="AD70" s="712">
        <v>1720.32</v>
      </c>
      <c r="AE70" s="712">
        <v>1431.97</v>
      </c>
      <c r="AF70" s="713">
        <v>411.09</v>
      </c>
      <c r="AG70" s="714">
        <v>45628</v>
      </c>
      <c r="AH70" s="714">
        <v>61</v>
      </c>
      <c r="AI70" s="714">
        <v>273.27999999999997</v>
      </c>
      <c r="AJ70" s="714">
        <v>227.48</v>
      </c>
      <c r="AK70" s="714">
        <v>411.09</v>
      </c>
      <c r="AL70" s="711">
        <v>169796</v>
      </c>
      <c r="AM70" s="712">
        <v>227</v>
      </c>
      <c r="AN70" s="712">
        <v>1107.76</v>
      </c>
      <c r="AO70" s="712">
        <v>846.51</v>
      </c>
      <c r="AP70" s="713">
        <v>411.09</v>
      </c>
      <c r="AQ70" s="711"/>
      <c r="AR70" s="712"/>
      <c r="AS70" s="712">
        <v>0</v>
      </c>
      <c r="AT70" s="712">
        <v>0</v>
      </c>
      <c r="AU70" s="713">
        <v>0</v>
      </c>
      <c r="AV70" s="715">
        <f t="shared" si="5"/>
        <v>1416191</v>
      </c>
      <c r="AW70" s="716">
        <f t="shared" si="6"/>
        <v>176173</v>
      </c>
      <c r="AX70" s="717">
        <f t="shared" ref="AX70:AX87" si="8">O70+T70+Y70+AD70+AI70+AN70+AS70</f>
        <v>9588.4000000000015</v>
      </c>
      <c r="AY70" s="717">
        <f t="shared" si="7"/>
        <v>5489.24</v>
      </c>
      <c r="AZ70" s="717">
        <f t="shared" ref="AZ70:AZ84" si="9">Q70+V70+AA70+AF70+AK70+AP70+AU70</f>
        <v>2051.3599999999997</v>
      </c>
    </row>
    <row r="71" spans="1:52" s="172" customFormat="1" x14ac:dyDescent="0.2">
      <c r="A71" s="710" t="s">
        <v>48</v>
      </c>
      <c r="B71" s="710" t="s">
        <v>141</v>
      </c>
      <c r="C71" s="719">
        <v>214.72</v>
      </c>
      <c r="D71" s="719">
        <v>164.08</v>
      </c>
      <c r="E71" s="710" t="s">
        <v>101</v>
      </c>
      <c r="F71" s="719">
        <v>274.68</v>
      </c>
      <c r="H71" s="719">
        <f t="shared" si="0"/>
        <v>653.48</v>
      </c>
      <c r="I71" s="710" t="s">
        <v>402</v>
      </c>
      <c r="J71" s="710" t="s">
        <v>84</v>
      </c>
      <c r="K71" s="710" t="s">
        <v>413</v>
      </c>
      <c r="L71" s="710" t="s">
        <v>221</v>
      </c>
      <c r="M71" s="711"/>
      <c r="N71" s="712"/>
      <c r="O71" s="712"/>
      <c r="P71" s="712"/>
      <c r="Q71" s="713"/>
      <c r="R71" s="711">
        <v>0</v>
      </c>
      <c r="S71" s="712">
        <v>0</v>
      </c>
      <c r="T71" s="712">
        <v>0</v>
      </c>
      <c r="U71" s="712">
        <v>0</v>
      </c>
      <c r="V71" s="713">
        <v>271.95</v>
      </c>
      <c r="W71" s="711">
        <v>0</v>
      </c>
      <c r="X71" s="712">
        <v>0</v>
      </c>
      <c r="Y71" s="712"/>
      <c r="Z71" s="712"/>
      <c r="AA71" s="713">
        <v>274.68</v>
      </c>
      <c r="AB71" s="711">
        <v>74052</v>
      </c>
      <c r="AC71" s="712">
        <v>1255</v>
      </c>
      <c r="AD71" s="712">
        <v>443.52</v>
      </c>
      <c r="AE71" s="712">
        <v>369.18</v>
      </c>
      <c r="AF71" s="713">
        <v>274.68</v>
      </c>
      <c r="AG71" s="714">
        <v>41888</v>
      </c>
      <c r="AH71" s="714">
        <v>56</v>
      </c>
      <c r="AI71" s="714">
        <v>250.88</v>
      </c>
      <c r="AJ71" s="714">
        <v>208.83</v>
      </c>
      <c r="AK71" s="714">
        <v>274.68</v>
      </c>
      <c r="AL71" s="711">
        <v>32912</v>
      </c>
      <c r="AM71" s="712">
        <v>44</v>
      </c>
      <c r="AN71" s="712">
        <v>214.72</v>
      </c>
      <c r="AO71" s="712">
        <v>164.08</v>
      </c>
      <c r="AP71" s="713">
        <v>274.68</v>
      </c>
      <c r="AQ71" s="711"/>
      <c r="AR71" s="712"/>
      <c r="AS71" s="712">
        <v>0</v>
      </c>
      <c r="AT71" s="712">
        <v>0</v>
      </c>
      <c r="AU71" s="713">
        <v>0</v>
      </c>
      <c r="AV71" s="715">
        <f t="shared" si="5"/>
        <v>115984</v>
      </c>
      <c r="AW71" s="716">
        <f t="shared" si="6"/>
        <v>34223</v>
      </c>
      <c r="AX71" s="717">
        <f t="shared" si="8"/>
        <v>909.12</v>
      </c>
      <c r="AY71" s="717">
        <f t="shared" si="7"/>
        <v>742.09</v>
      </c>
      <c r="AZ71" s="717">
        <f t="shared" si="9"/>
        <v>1370.67</v>
      </c>
    </row>
    <row r="72" spans="1:52" s="172" customFormat="1" x14ac:dyDescent="0.2">
      <c r="A72" s="710" t="s">
        <v>49</v>
      </c>
      <c r="B72" s="710" t="s">
        <v>141</v>
      </c>
      <c r="C72" s="719">
        <v>4.88</v>
      </c>
      <c r="D72" s="719">
        <v>3.73</v>
      </c>
      <c r="E72" s="710" t="s">
        <v>101</v>
      </c>
      <c r="F72" s="719">
        <v>411.09</v>
      </c>
      <c r="H72" s="719">
        <f t="shared" ref="H72:H87" si="10">C72+D72+F72</f>
        <v>419.7</v>
      </c>
      <c r="I72" s="710" t="s">
        <v>402</v>
      </c>
      <c r="J72" s="710" t="s">
        <v>84</v>
      </c>
      <c r="K72" s="710" t="s">
        <v>414</v>
      </c>
      <c r="L72" s="710" t="s">
        <v>222</v>
      </c>
      <c r="M72" s="711"/>
      <c r="N72" s="712"/>
      <c r="O72" s="712"/>
      <c r="P72" s="712"/>
      <c r="Q72" s="713"/>
      <c r="R72" s="711">
        <v>0</v>
      </c>
      <c r="S72" s="712">
        <v>0</v>
      </c>
      <c r="T72" s="712">
        <v>0</v>
      </c>
      <c r="U72" s="712">
        <v>0</v>
      </c>
      <c r="V72" s="713">
        <v>407</v>
      </c>
      <c r="W72" s="711">
        <v>0</v>
      </c>
      <c r="X72" s="712">
        <v>0</v>
      </c>
      <c r="Y72" s="712"/>
      <c r="Z72" s="712"/>
      <c r="AA72" s="713">
        <v>411.09</v>
      </c>
      <c r="AB72" s="711">
        <v>176528</v>
      </c>
      <c r="AC72" s="712">
        <v>2235</v>
      </c>
      <c r="AD72" s="712">
        <v>1057.28</v>
      </c>
      <c r="AE72" s="712">
        <v>880.07</v>
      </c>
      <c r="AF72" s="713">
        <v>411.09</v>
      </c>
      <c r="AG72" s="714">
        <v>748</v>
      </c>
      <c r="AH72" s="714">
        <v>1</v>
      </c>
      <c r="AI72" s="714">
        <v>4.4800000000000004</v>
      </c>
      <c r="AJ72" s="714">
        <v>3.73</v>
      </c>
      <c r="AK72" s="714">
        <v>411.09</v>
      </c>
      <c r="AL72" s="711">
        <v>748</v>
      </c>
      <c r="AM72" s="712">
        <v>1</v>
      </c>
      <c r="AN72" s="712">
        <v>4.88</v>
      </c>
      <c r="AO72" s="712">
        <v>3.73</v>
      </c>
      <c r="AP72" s="713">
        <v>411.09</v>
      </c>
      <c r="AQ72" s="711"/>
      <c r="AR72" s="712"/>
      <c r="AS72" s="712">
        <v>0</v>
      </c>
      <c r="AT72" s="712">
        <v>0</v>
      </c>
      <c r="AU72" s="713">
        <v>0</v>
      </c>
      <c r="AV72" s="715">
        <f t="shared" ref="AV72:AV87" si="11">M72+R72+W72+AB72+AG72+AM72+AQ72</f>
        <v>177277</v>
      </c>
      <c r="AW72" s="716">
        <f t="shared" si="6"/>
        <v>2984</v>
      </c>
      <c r="AX72" s="717">
        <f t="shared" si="8"/>
        <v>1066.6400000000001</v>
      </c>
      <c r="AY72" s="717">
        <f t="shared" si="7"/>
        <v>887.53000000000009</v>
      </c>
      <c r="AZ72" s="717">
        <f t="shared" si="9"/>
        <v>2051.3599999999997</v>
      </c>
    </row>
    <row r="73" spans="1:52" s="172" customFormat="1" x14ac:dyDescent="0.2">
      <c r="A73" s="710" t="s">
        <v>50</v>
      </c>
      <c r="B73" s="710" t="s">
        <v>141</v>
      </c>
      <c r="C73" s="719"/>
      <c r="D73" s="719"/>
      <c r="E73" s="710" t="s">
        <v>101</v>
      </c>
      <c r="F73" s="719">
        <v>274.68</v>
      </c>
      <c r="H73" s="719">
        <f t="shared" si="10"/>
        <v>274.68</v>
      </c>
      <c r="I73" s="710" t="s">
        <v>402</v>
      </c>
      <c r="J73" s="710" t="s">
        <v>84</v>
      </c>
      <c r="K73" s="710" t="s">
        <v>415</v>
      </c>
      <c r="L73" s="710" t="s">
        <v>223</v>
      </c>
      <c r="M73" s="711"/>
      <c r="N73" s="712"/>
      <c r="O73" s="712"/>
      <c r="P73" s="712"/>
      <c r="Q73" s="713"/>
      <c r="R73" s="711">
        <v>0</v>
      </c>
      <c r="S73" s="712">
        <v>0</v>
      </c>
      <c r="T73" s="712">
        <v>0</v>
      </c>
      <c r="U73" s="712">
        <v>0</v>
      </c>
      <c r="V73" s="713">
        <v>271.95</v>
      </c>
      <c r="W73" s="711">
        <v>8976</v>
      </c>
      <c r="X73" s="712">
        <v>12</v>
      </c>
      <c r="Y73" s="712">
        <v>53.76</v>
      </c>
      <c r="Z73" s="712">
        <v>44.75</v>
      </c>
      <c r="AA73" s="713">
        <v>274.68</v>
      </c>
      <c r="AB73" s="711">
        <v>1496</v>
      </c>
      <c r="AC73" s="712">
        <v>25</v>
      </c>
      <c r="AD73" s="712">
        <v>8.9600000000000009</v>
      </c>
      <c r="AE73" s="712">
        <v>7.46</v>
      </c>
      <c r="AF73" s="713">
        <v>274.68</v>
      </c>
      <c r="AG73" s="714">
        <v>0</v>
      </c>
      <c r="AH73" s="714">
        <v>0</v>
      </c>
      <c r="AI73" s="714"/>
      <c r="AJ73" s="714">
        <v>274.68</v>
      </c>
      <c r="AK73" s="714"/>
      <c r="AL73" s="711">
        <v>0</v>
      </c>
      <c r="AM73" s="712">
        <v>0</v>
      </c>
      <c r="AN73" s="712">
        <v>0</v>
      </c>
      <c r="AO73" s="712">
        <v>0</v>
      </c>
      <c r="AP73" s="713">
        <v>274.68</v>
      </c>
      <c r="AQ73" s="711"/>
      <c r="AR73" s="712"/>
      <c r="AS73" s="712">
        <v>0</v>
      </c>
      <c r="AT73" s="712">
        <v>0</v>
      </c>
      <c r="AU73" s="713">
        <v>0</v>
      </c>
      <c r="AV73" s="715">
        <f t="shared" si="11"/>
        <v>10472</v>
      </c>
      <c r="AW73" s="716">
        <f t="shared" ref="AW73:AW87" si="12">N73+S73+X73+AC73+AH73+AL73+AR73</f>
        <v>37</v>
      </c>
      <c r="AX73" s="717">
        <f t="shared" si="8"/>
        <v>62.72</v>
      </c>
      <c r="AY73" s="717">
        <f t="shared" si="7"/>
        <v>326.89</v>
      </c>
      <c r="AZ73" s="717">
        <f>Q73+V73+AA73+AF73+AK73+AP73+AU73</f>
        <v>1095.99</v>
      </c>
    </row>
    <row r="74" spans="1:52" s="172" customFormat="1" x14ac:dyDescent="0.2">
      <c r="A74" s="710" t="s">
        <v>51</v>
      </c>
      <c r="B74" s="710" t="s">
        <v>141</v>
      </c>
      <c r="C74" s="719">
        <v>624.64</v>
      </c>
      <c r="D74" s="719">
        <v>477.32</v>
      </c>
      <c r="E74" s="710" t="s">
        <v>101</v>
      </c>
      <c r="F74" s="719">
        <v>411.09</v>
      </c>
      <c r="H74" s="719">
        <f t="shared" si="10"/>
        <v>1513.05</v>
      </c>
      <c r="I74" s="710" t="s">
        <v>416</v>
      </c>
      <c r="J74" s="710" t="s">
        <v>84</v>
      </c>
      <c r="K74" s="710" t="s">
        <v>403</v>
      </c>
      <c r="L74" s="710" t="s">
        <v>224</v>
      </c>
      <c r="M74" s="711"/>
      <c r="N74" s="712"/>
      <c r="O74" s="712"/>
      <c r="P74" s="712"/>
      <c r="Q74" s="713"/>
      <c r="R74" s="711">
        <v>0</v>
      </c>
      <c r="S74" s="712">
        <v>0</v>
      </c>
      <c r="T74" s="712">
        <v>0</v>
      </c>
      <c r="U74" s="712">
        <v>0</v>
      </c>
      <c r="V74" s="713">
        <v>407</v>
      </c>
      <c r="W74" s="711">
        <v>136884</v>
      </c>
      <c r="X74" s="712">
        <v>183</v>
      </c>
      <c r="Y74" s="712">
        <v>819.84</v>
      </c>
      <c r="Z74" s="712">
        <v>682.43</v>
      </c>
      <c r="AA74" s="713">
        <v>411.09</v>
      </c>
      <c r="AB74" s="711">
        <v>79288</v>
      </c>
      <c r="AC74" s="712">
        <v>1344</v>
      </c>
      <c r="AD74" s="712">
        <v>474.88</v>
      </c>
      <c r="AE74" s="712">
        <v>395.28</v>
      </c>
      <c r="AF74" s="713">
        <v>411.09</v>
      </c>
      <c r="AG74" s="714">
        <v>95752</v>
      </c>
      <c r="AH74" s="714">
        <v>124</v>
      </c>
      <c r="AI74" s="714">
        <v>555.52</v>
      </c>
      <c r="AJ74" s="714">
        <v>462.41</v>
      </c>
      <c r="AK74" s="714">
        <v>411.09</v>
      </c>
      <c r="AL74" s="711">
        <v>95744</v>
      </c>
      <c r="AM74" s="712">
        <v>128</v>
      </c>
      <c r="AN74" s="712">
        <v>624.64</v>
      </c>
      <c r="AO74" s="712">
        <v>477.32</v>
      </c>
      <c r="AP74" s="713">
        <v>411.09</v>
      </c>
      <c r="AQ74" s="711"/>
      <c r="AR74" s="712"/>
      <c r="AS74" s="712">
        <v>0</v>
      </c>
      <c r="AT74" s="712">
        <v>0</v>
      </c>
      <c r="AU74" s="713">
        <v>0</v>
      </c>
      <c r="AV74" s="715">
        <f t="shared" si="11"/>
        <v>312052</v>
      </c>
      <c r="AW74" s="716">
        <f t="shared" si="12"/>
        <v>97395</v>
      </c>
      <c r="AX74" s="717">
        <f t="shared" si="8"/>
        <v>2474.88</v>
      </c>
      <c r="AY74" s="717">
        <f t="shared" si="7"/>
        <v>2017.44</v>
      </c>
      <c r="AZ74" s="717">
        <f t="shared" si="9"/>
        <v>2051.3599999999997</v>
      </c>
    </row>
    <row r="75" spans="1:52" s="172" customFormat="1" x14ac:dyDescent="0.2">
      <c r="A75" s="710" t="s">
        <v>52</v>
      </c>
      <c r="B75" s="710" t="s">
        <v>141</v>
      </c>
      <c r="C75" s="719">
        <v>2200.88</v>
      </c>
      <c r="D75" s="719">
        <v>1681.82</v>
      </c>
      <c r="E75" s="710" t="s">
        <v>101</v>
      </c>
      <c r="F75" s="719">
        <v>549.39</v>
      </c>
      <c r="H75" s="719">
        <f t="shared" si="10"/>
        <v>4432.09</v>
      </c>
      <c r="I75" s="710" t="s">
        <v>402</v>
      </c>
      <c r="J75" s="710" t="s">
        <v>105</v>
      </c>
      <c r="K75" s="710" t="s">
        <v>417</v>
      </c>
      <c r="L75" s="710" t="s">
        <v>225</v>
      </c>
      <c r="M75" s="711"/>
      <c r="N75" s="712"/>
      <c r="O75" s="712"/>
      <c r="P75" s="712"/>
      <c r="Q75" s="713"/>
      <c r="R75" s="711">
        <v>773432</v>
      </c>
      <c r="S75" s="712">
        <v>1034</v>
      </c>
      <c r="T75" s="712">
        <v>4632.32</v>
      </c>
      <c r="U75" s="712">
        <v>3855.89</v>
      </c>
      <c r="V75" s="713">
        <v>543.92999999999995</v>
      </c>
      <c r="W75" s="711">
        <v>762960</v>
      </c>
      <c r="X75" s="712">
        <v>1020</v>
      </c>
      <c r="Y75" s="712">
        <v>4569.6000000000004</v>
      </c>
      <c r="Z75" s="712">
        <v>3803.68</v>
      </c>
      <c r="AA75" s="713">
        <v>549.39</v>
      </c>
      <c r="AB75" s="711">
        <v>746504</v>
      </c>
      <c r="AC75" s="712">
        <v>12653</v>
      </c>
      <c r="AD75" s="712">
        <v>4471.04</v>
      </c>
      <c r="AE75" s="712">
        <v>3721.64</v>
      </c>
      <c r="AF75" s="713">
        <v>549.39</v>
      </c>
      <c r="AG75" s="714">
        <v>205700</v>
      </c>
      <c r="AH75" s="714">
        <v>275</v>
      </c>
      <c r="AI75" s="714">
        <v>1232</v>
      </c>
      <c r="AJ75" s="714">
        <v>1025.5</v>
      </c>
      <c r="AK75" s="714">
        <v>549.39</v>
      </c>
      <c r="AL75" s="711">
        <v>337348</v>
      </c>
      <c r="AM75" s="712">
        <v>51</v>
      </c>
      <c r="AN75" s="712">
        <v>2200.88</v>
      </c>
      <c r="AO75" s="712">
        <v>1681.82</v>
      </c>
      <c r="AP75" s="713">
        <v>549.39</v>
      </c>
      <c r="AQ75" s="711"/>
      <c r="AR75" s="712"/>
      <c r="AS75" s="712">
        <v>0</v>
      </c>
      <c r="AT75" s="712">
        <v>0</v>
      </c>
      <c r="AU75" s="713">
        <v>0</v>
      </c>
      <c r="AV75" s="715">
        <f t="shared" si="11"/>
        <v>2488647</v>
      </c>
      <c r="AW75" s="716">
        <f t="shared" si="12"/>
        <v>352330</v>
      </c>
      <c r="AX75" s="717">
        <f t="shared" si="8"/>
        <v>17105.84</v>
      </c>
      <c r="AY75" s="717">
        <f t="shared" si="7"/>
        <v>10232.64</v>
      </c>
      <c r="AZ75" s="717">
        <f t="shared" si="9"/>
        <v>2741.49</v>
      </c>
    </row>
    <row r="76" spans="1:52" s="6" customFormat="1" x14ac:dyDescent="0.2">
      <c r="A76" t="s">
        <v>118</v>
      </c>
      <c r="B76" t="s">
        <v>141</v>
      </c>
      <c r="C76" s="358"/>
      <c r="D76" s="358"/>
      <c r="E76" t="s">
        <v>101</v>
      </c>
      <c r="F76" s="358"/>
      <c r="H76" s="358">
        <f t="shared" si="10"/>
        <v>0</v>
      </c>
      <c r="I76"/>
      <c r="J76" t="s">
        <v>107</v>
      </c>
      <c r="K76"/>
      <c r="L76"/>
      <c r="M76" s="399"/>
      <c r="N76" s="400"/>
      <c r="O76" s="400"/>
      <c r="P76" s="400"/>
      <c r="Q76" s="401"/>
      <c r="R76" s="399"/>
      <c r="S76" s="400"/>
      <c r="T76" s="400"/>
      <c r="U76" s="400"/>
      <c r="V76" s="401"/>
      <c r="W76" s="399"/>
      <c r="X76" s="400"/>
      <c r="Y76" s="400"/>
      <c r="Z76" s="400"/>
      <c r="AA76" s="401"/>
      <c r="AB76" s="399"/>
      <c r="AC76" s="400"/>
      <c r="AD76" s="400"/>
      <c r="AE76" s="400"/>
      <c r="AF76" s="401"/>
      <c r="AG76" s="360"/>
      <c r="AH76" s="360"/>
      <c r="AI76" s="360"/>
      <c r="AJ76" s="360"/>
      <c r="AK76" s="360"/>
      <c r="AL76" s="399"/>
      <c r="AM76" s="400"/>
      <c r="AN76" s="400"/>
      <c r="AO76" s="400"/>
      <c r="AP76" s="401"/>
      <c r="AQ76" s="399"/>
      <c r="AR76" s="400"/>
      <c r="AS76" s="400">
        <v>0</v>
      </c>
      <c r="AT76" s="400">
        <v>0</v>
      </c>
      <c r="AU76" s="401">
        <v>0</v>
      </c>
      <c r="AV76" s="706">
        <f t="shared" si="11"/>
        <v>0</v>
      </c>
      <c r="AW76" s="685">
        <f t="shared" si="12"/>
        <v>0</v>
      </c>
      <c r="AX76" s="686">
        <f t="shared" si="8"/>
        <v>0</v>
      </c>
      <c r="AY76" s="686">
        <f t="shared" si="7"/>
        <v>0</v>
      </c>
      <c r="AZ76" s="686">
        <f t="shared" si="9"/>
        <v>0</v>
      </c>
    </row>
    <row r="77" spans="1:52" s="6" customFormat="1" x14ac:dyDescent="0.2">
      <c r="A77" t="s">
        <v>117</v>
      </c>
      <c r="B77" t="s">
        <v>141</v>
      </c>
      <c r="C77" s="358"/>
      <c r="D77" s="358"/>
      <c r="E77"/>
      <c r="F77" s="358"/>
      <c r="H77" s="358">
        <f t="shared" si="10"/>
        <v>0</v>
      </c>
      <c r="I77"/>
      <c r="J77" t="s">
        <v>108</v>
      </c>
      <c r="K77"/>
      <c r="L77" t="s">
        <v>198</v>
      </c>
      <c r="M77" s="399"/>
      <c r="N77" s="400"/>
      <c r="O77" s="400"/>
      <c r="P77" s="400"/>
      <c r="Q77" s="401"/>
      <c r="R77" s="399"/>
      <c r="S77" s="400"/>
      <c r="T77" s="400"/>
      <c r="U77" s="400"/>
      <c r="V77" s="401"/>
      <c r="W77" s="399"/>
      <c r="X77" s="400"/>
      <c r="Y77" s="400"/>
      <c r="Z77" s="400"/>
      <c r="AA77" s="401"/>
      <c r="AB77" s="399">
        <v>0</v>
      </c>
      <c r="AC77" s="400">
        <v>0</v>
      </c>
      <c r="AD77" s="400">
        <v>386.1</v>
      </c>
      <c r="AE77" s="400"/>
      <c r="AF77" s="401"/>
      <c r="AG77" s="360"/>
      <c r="AH77" s="360"/>
      <c r="AI77" s="360"/>
      <c r="AJ77" s="360"/>
      <c r="AK77" s="360"/>
      <c r="AL77" s="399"/>
      <c r="AM77" s="400"/>
      <c r="AN77" s="400"/>
      <c r="AO77" s="400"/>
      <c r="AP77" s="401"/>
      <c r="AQ77" s="399"/>
      <c r="AR77" s="400"/>
      <c r="AS77" s="400">
        <v>0</v>
      </c>
      <c r="AT77" s="400">
        <v>0</v>
      </c>
      <c r="AU77" s="401">
        <v>0</v>
      </c>
      <c r="AV77" s="706">
        <f t="shared" si="11"/>
        <v>0</v>
      </c>
      <c r="AW77" s="685">
        <f t="shared" si="12"/>
        <v>0</v>
      </c>
      <c r="AX77" s="686">
        <f t="shared" si="8"/>
        <v>386.1</v>
      </c>
      <c r="AY77" s="686">
        <f t="shared" si="7"/>
        <v>0</v>
      </c>
      <c r="AZ77" s="686">
        <f t="shared" si="9"/>
        <v>0</v>
      </c>
    </row>
    <row r="78" spans="1:52" s="6" customFormat="1" x14ac:dyDescent="0.2">
      <c r="A78" t="s">
        <v>110</v>
      </c>
      <c r="B78" t="s">
        <v>141</v>
      </c>
      <c r="C78" s="358"/>
      <c r="D78" s="358"/>
      <c r="E78"/>
      <c r="F78" s="358"/>
      <c r="H78" s="358">
        <f t="shared" si="10"/>
        <v>0</v>
      </c>
      <c r="I78"/>
      <c r="J78" t="s">
        <v>111</v>
      </c>
      <c r="K78"/>
      <c r="L78"/>
      <c r="M78" s="399"/>
      <c r="N78" s="400"/>
      <c r="O78" s="400"/>
      <c r="P78" s="400"/>
      <c r="Q78" s="401"/>
      <c r="R78" s="399"/>
      <c r="S78" s="400"/>
      <c r="T78" s="400"/>
      <c r="U78" s="400"/>
      <c r="V78" s="401"/>
      <c r="W78" s="399"/>
      <c r="X78" s="400"/>
      <c r="Y78" s="400"/>
      <c r="Z78" s="400"/>
      <c r="AA78" s="401"/>
      <c r="AB78" s="399"/>
      <c r="AC78" s="400"/>
      <c r="AD78" s="400"/>
      <c r="AE78" s="400"/>
      <c r="AF78" s="401"/>
      <c r="AG78" s="360"/>
      <c r="AH78" s="360"/>
      <c r="AI78" s="360"/>
      <c r="AJ78" s="360"/>
      <c r="AK78" s="360"/>
      <c r="AL78" s="399"/>
      <c r="AM78" s="400"/>
      <c r="AN78" s="400"/>
      <c r="AO78" s="400"/>
      <c r="AP78" s="401"/>
      <c r="AQ78" s="399"/>
      <c r="AR78" s="400"/>
      <c r="AS78" s="400">
        <v>0</v>
      </c>
      <c r="AT78" s="400">
        <v>0</v>
      </c>
      <c r="AU78" s="401">
        <v>0</v>
      </c>
      <c r="AV78" s="706">
        <f t="shared" si="11"/>
        <v>0</v>
      </c>
      <c r="AW78" s="685">
        <f t="shared" si="12"/>
        <v>0</v>
      </c>
      <c r="AX78" s="686">
        <f t="shared" si="8"/>
        <v>0</v>
      </c>
      <c r="AY78" s="686">
        <f t="shared" si="7"/>
        <v>0</v>
      </c>
      <c r="AZ78" s="686">
        <f t="shared" si="9"/>
        <v>0</v>
      </c>
    </row>
    <row r="79" spans="1:52" s="172" customFormat="1" x14ac:dyDescent="0.2">
      <c r="A79" s="710" t="s">
        <v>53</v>
      </c>
      <c r="B79" s="710" t="s">
        <v>141</v>
      </c>
      <c r="C79" s="719">
        <v>941.84</v>
      </c>
      <c r="D79" s="719">
        <v>719.72</v>
      </c>
      <c r="E79" s="710" t="s">
        <v>62</v>
      </c>
      <c r="F79" s="719">
        <v>411.09</v>
      </c>
      <c r="H79" s="719">
        <f t="shared" si="10"/>
        <v>2072.65</v>
      </c>
      <c r="I79" s="710" t="s">
        <v>402</v>
      </c>
      <c r="J79" s="710" t="s">
        <v>84</v>
      </c>
      <c r="K79" s="710" t="s">
        <v>418</v>
      </c>
      <c r="L79" s="710" t="s">
        <v>227</v>
      </c>
      <c r="M79" s="711"/>
      <c r="N79" s="712"/>
      <c r="O79" s="712"/>
      <c r="P79" s="712"/>
      <c r="Q79" s="713"/>
      <c r="R79" s="711">
        <v>86020</v>
      </c>
      <c r="S79" s="712">
        <v>115</v>
      </c>
      <c r="T79" s="712">
        <v>515.20000000000005</v>
      </c>
      <c r="U79" s="712">
        <v>428.85</v>
      </c>
      <c r="V79" s="713">
        <v>407</v>
      </c>
      <c r="W79" s="711">
        <v>126412</v>
      </c>
      <c r="X79" s="712">
        <v>169</v>
      </c>
      <c r="Y79" s="712">
        <v>757.12</v>
      </c>
      <c r="Z79" s="712">
        <v>630.22</v>
      </c>
      <c r="AA79" s="713">
        <v>411.09</v>
      </c>
      <c r="AB79" s="711">
        <v>175032</v>
      </c>
      <c r="AC79" s="712">
        <v>2967</v>
      </c>
      <c r="AD79" s="712">
        <v>1048.32</v>
      </c>
      <c r="AE79" s="712">
        <v>872.61</v>
      </c>
      <c r="AF79" s="713">
        <v>411.09</v>
      </c>
      <c r="AG79" s="714">
        <v>123420</v>
      </c>
      <c r="AH79" s="714">
        <v>165</v>
      </c>
      <c r="AI79" s="714">
        <v>739.2</v>
      </c>
      <c r="AJ79" s="714">
        <v>615.29999999999995</v>
      </c>
      <c r="AK79" s="714">
        <v>411.09</v>
      </c>
      <c r="AL79" s="711">
        <v>144364</v>
      </c>
      <c r="AM79" s="712">
        <v>193</v>
      </c>
      <c r="AN79" s="712">
        <v>941.84</v>
      </c>
      <c r="AO79" s="712">
        <v>719.72</v>
      </c>
      <c r="AP79" s="713">
        <v>411.09</v>
      </c>
      <c r="AQ79" s="711"/>
      <c r="AR79" s="712"/>
      <c r="AS79" s="712">
        <v>0</v>
      </c>
      <c r="AT79" s="712">
        <v>0</v>
      </c>
      <c r="AU79" s="713">
        <v>0</v>
      </c>
      <c r="AV79" s="715">
        <f t="shared" si="11"/>
        <v>511077</v>
      </c>
      <c r="AW79" s="716">
        <f t="shared" si="12"/>
        <v>147780</v>
      </c>
      <c r="AX79" s="717">
        <f t="shared" si="8"/>
        <v>4001.6800000000003</v>
      </c>
      <c r="AY79" s="717">
        <f t="shared" si="7"/>
        <v>2837.8500000000004</v>
      </c>
      <c r="AZ79" s="717">
        <f t="shared" si="9"/>
        <v>2051.3599999999997</v>
      </c>
    </row>
    <row r="80" spans="1:52" s="6" customFormat="1" x14ac:dyDescent="0.2">
      <c r="A80" t="s">
        <v>54</v>
      </c>
      <c r="B80" t="s">
        <v>141</v>
      </c>
      <c r="C80" s="358"/>
      <c r="D80" s="358"/>
      <c r="E80" t="s">
        <v>93</v>
      </c>
      <c r="F80" s="358"/>
      <c r="H80" s="358">
        <f t="shared" si="10"/>
        <v>0</v>
      </c>
      <c r="I80"/>
      <c r="J80" t="s">
        <v>84</v>
      </c>
      <c r="K80"/>
      <c r="L80"/>
      <c r="M80" s="399"/>
      <c r="N80" s="400"/>
      <c r="O80" s="400"/>
      <c r="P80" s="400"/>
      <c r="Q80" s="401"/>
      <c r="R80" s="399">
        <v>0</v>
      </c>
      <c r="S80" s="400">
        <v>0</v>
      </c>
      <c r="T80" s="400">
        <v>0</v>
      </c>
      <c r="U80" s="400">
        <v>0</v>
      </c>
      <c r="V80" s="401">
        <v>407</v>
      </c>
      <c r="W80" s="399"/>
      <c r="X80" s="400"/>
      <c r="Y80" s="400"/>
      <c r="Z80" s="400"/>
      <c r="AA80" s="401"/>
      <c r="AB80" s="399"/>
      <c r="AC80" s="400"/>
      <c r="AD80" s="400"/>
      <c r="AE80" s="400"/>
      <c r="AF80" s="401"/>
      <c r="AG80" s="360"/>
      <c r="AH80" s="360"/>
      <c r="AI80" s="360"/>
      <c r="AJ80" s="360"/>
      <c r="AK80" s="360"/>
      <c r="AL80" s="399"/>
      <c r="AM80" s="400"/>
      <c r="AN80" s="400"/>
      <c r="AO80" s="400"/>
      <c r="AP80" s="401"/>
      <c r="AQ80" s="399"/>
      <c r="AR80" s="400"/>
      <c r="AS80" s="400">
        <v>0</v>
      </c>
      <c r="AT80" s="400">
        <v>0</v>
      </c>
      <c r="AU80" s="401">
        <v>0</v>
      </c>
      <c r="AV80" s="706">
        <f t="shared" si="11"/>
        <v>0</v>
      </c>
      <c r="AW80" s="685">
        <f t="shared" si="12"/>
        <v>0</v>
      </c>
      <c r="AX80" s="686">
        <f t="shared" si="8"/>
        <v>0</v>
      </c>
      <c r="AY80" s="686">
        <f t="shared" si="7"/>
        <v>0</v>
      </c>
      <c r="AZ80" s="686">
        <f t="shared" si="9"/>
        <v>407</v>
      </c>
    </row>
    <row r="81" spans="1:52" s="767" customFormat="1" x14ac:dyDescent="0.2">
      <c r="A81" s="765" t="s">
        <v>132</v>
      </c>
      <c r="B81" s="765" t="s">
        <v>142</v>
      </c>
      <c r="C81" s="766">
        <v>611.95000000000005</v>
      </c>
      <c r="D81" s="766">
        <v>467.63</v>
      </c>
      <c r="E81" s="765" t="s">
        <v>157</v>
      </c>
      <c r="F81" s="766">
        <v>140.16</v>
      </c>
      <c r="H81" s="766">
        <f t="shared" si="10"/>
        <v>1219.74</v>
      </c>
      <c r="I81" s="765" t="s">
        <v>447</v>
      </c>
      <c r="J81" s="765" t="s">
        <v>86</v>
      </c>
      <c r="K81" s="765" t="s">
        <v>448</v>
      </c>
      <c r="L81" s="765" t="s">
        <v>153</v>
      </c>
      <c r="M81" s="768">
        <v>20944</v>
      </c>
      <c r="N81" s="769">
        <v>28</v>
      </c>
      <c r="O81" s="769">
        <v>137.97999999999999</v>
      </c>
      <c r="P81" s="769">
        <v>114.85</v>
      </c>
      <c r="Q81" s="770">
        <v>286.52</v>
      </c>
      <c r="R81" s="768">
        <v>23936</v>
      </c>
      <c r="S81" s="769">
        <v>32</v>
      </c>
      <c r="T81" s="769">
        <v>157.69999999999999</v>
      </c>
      <c r="U81" s="769">
        <v>131.26</v>
      </c>
      <c r="V81" s="770">
        <v>293.38</v>
      </c>
      <c r="W81" s="768">
        <v>32164</v>
      </c>
      <c r="X81" s="769">
        <v>527</v>
      </c>
      <c r="Y81" s="769">
        <v>211.9</v>
      </c>
      <c r="Z81" s="769">
        <v>176.39</v>
      </c>
      <c r="AA81" s="770">
        <v>293.38</v>
      </c>
      <c r="AB81" s="768">
        <v>17204</v>
      </c>
      <c r="AC81" s="769">
        <v>23</v>
      </c>
      <c r="AD81" s="769">
        <v>113.34</v>
      </c>
      <c r="AE81" s="769">
        <v>94.35</v>
      </c>
      <c r="AF81" s="770">
        <v>293.38</v>
      </c>
      <c r="AG81" s="771">
        <v>3740</v>
      </c>
      <c r="AH81" s="771">
        <v>5</v>
      </c>
      <c r="AI81" s="771">
        <v>26.84</v>
      </c>
      <c r="AJ81" s="771">
        <v>20.52</v>
      </c>
      <c r="AK81" s="771">
        <v>170.3</v>
      </c>
      <c r="AL81" s="768">
        <v>85272</v>
      </c>
      <c r="AM81" s="769">
        <v>114</v>
      </c>
      <c r="AN81" s="769">
        <v>611.95000000000005</v>
      </c>
      <c r="AO81" s="769">
        <v>467.63</v>
      </c>
      <c r="AP81" s="770">
        <v>140.16</v>
      </c>
      <c r="AQ81" s="768"/>
      <c r="AR81" s="769"/>
      <c r="AS81" s="769">
        <v>0</v>
      </c>
      <c r="AT81" s="769">
        <v>0</v>
      </c>
      <c r="AU81" s="770">
        <v>0</v>
      </c>
      <c r="AV81" s="772">
        <f t="shared" si="11"/>
        <v>98102</v>
      </c>
      <c r="AW81" s="773">
        <f t="shared" si="12"/>
        <v>85887</v>
      </c>
      <c r="AX81" s="774">
        <f t="shared" si="8"/>
        <v>1259.71</v>
      </c>
      <c r="AY81" s="774">
        <f t="shared" si="7"/>
        <v>873.74</v>
      </c>
      <c r="AZ81" s="774">
        <f t="shared" si="9"/>
        <v>1477.12</v>
      </c>
    </row>
    <row r="82" spans="1:52" s="690" customFormat="1" x14ac:dyDescent="0.2">
      <c r="A82" s="687" t="s">
        <v>55</v>
      </c>
      <c r="B82" s="687" t="s">
        <v>142</v>
      </c>
      <c r="C82" s="718">
        <v>126.88</v>
      </c>
      <c r="D82" s="718">
        <v>96.96</v>
      </c>
      <c r="E82" s="687" t="s">
        <v>106</v>
      </c>
      <c r="F82" s="718">
        <v>274.68</v>
      </c>
      <c r="H82" s="718">
        <f t="shared" si="10"/>
        <v>498.52</v>
      </c>
      <c r="I82" s="687"/>
      <c r="J82" s="687" t="s">
        <v>86</v>
      </c>
      <c r="K82" s="687" t="s">
        <v>394</v>
      </c>
      <c r="L82" s="687" t="s">
        <v>199</v>
      </c>
      <c r="M82" s="399">
        <v>18700</v>
      </c>
      <c r="N82" s="400">
        <v>25</v>
      </c>
      <c r="O82" s="400">
        <v>112</v>
      </c>
      <c r="P82" s="400">
        <v>93.23</v>
      </c>
      <c r="Q82" s="401">
        <v>270.5</v>
      </c>
      <c r="R82" s="399"/>
      <c r="S82" s="400"/>
      <c r="T82" s="400"/>
      <c r="U82" s="400"/>
      <c r="V82" s="401"/>
      <c r="W82" s="399">
        <v>22440</v>
      </c>
      <c r="X82" s="400">
        <v>30</v>
      </c>
      <c r="Y82" s="400">
        <v>134.4</v>
      </c>
      <c r="Z82" s="400">
        <v>111.87</v>
      </c>
      <c r="AA82" s="401">
        <v>274.68</v>
      </c>
      <c r="AB82" s="399">
        <v>28424</v>
      </c>
      <c r="AC82" s="400">
        <v>458</v>
      </c>
      <c r="AD82" s="400">
        <v>170.24</v>
      </c>
      <c r="AE82" s="400">
        <v>141.71</v>
      </c>
      <c r="AF82" s="401">
        <v>274.68</v>
      </c>
      <c r="AG82" s="360">
        <v>12716</v>
      </c>
      <c r="AH82" s="360">
        <v>17</v>
      </c>
      <c r="AI82" s="360">
        <v>76.16</v>
      </c>
      <c r="AJ82" s="360">
        <v>63.39</v>
      </c>
      <c r="AK82" s="360">
        <v>274.68</v>
      </c>
      <c r="AL82" s="399">
        <v>19448</v>
      </c>
      <c r="AM82" s="400">
        <v>26</v>
      </c>
      <c r="AN82" s="400">
        <v>126.88</v>
      </c>
      <c r="AO82" s="400">
        <v>96.96</v>
      </c>
      <c r="AP82" s="401">
        <v>274.68</v>
      </c>
      <c r="AQ82" s="399"/>
      <c r="AR82" s="400"/>
      <c r="AS82" s="400">
        <v>0</v>
      </c>
      <c r="AT82" s="400">
        <v>0</v>
      </c>
      <c r="AU82" s="401">
        <v>0</v>
      </c>
      <c r="AV82" s="708">
        <f t="shared" si="11"/>
        <v>82306</v>
      </c>
      <c r="AW82" s="688">
        <f t="shared" si="12"/>
        <v>19978</v>
      </c>
      <c r="AX82" s="689">
        <f t="shared" si="8"/>
        <v>619.67999999999995</v>
      </c>
      <c r="AY82" s="689">
        <f t="shared" si="7"/>
        <v>507.16</v>
      </c>
      <c r="AZ82" s="689">
        <f t="shared" si="9"/>
        <v>1369.2200000000003</v>
      </c>
    </row>
    <row r="83" spans="1:52" s="690" customFormat="1" x14ac:dyDescent="0.2">
      <c r="A83" s="687" t="s">
        <v>57</v>
      </c>
      <c r="B83" s="687" t="s">
        <v>142</v>
      </c>
      <c r="C83" s="718">
        <v>351.36</v>
      </c>
      <c r="D83" s="718">
        <v>268.5</v>
      </c>
      <c r="E83" s="687"/>
      <c r="F83" s="718">
        <v>411.09</v>
      </c>
      <c r="H83" s="718">
        <f t="shared" si="10"/>
        <v>1030.95</v>
      </c>
      <c r="I83" s="687"/>
      <c r="J83" s="687" t="s">
        <v>86</v>
      </c>
      <c r="K83" s="687" t="s">
        <v>395</v>
      </c>
      <c r="L83" s="687" t="s">
        <v>200</v>
      </c>
      <c r="M83" s="399">
        <v>50864</v>
      </c>
      <c r="N83" s="400">
        <v>68</v>
      </c>
      <c r="O83" s="400">
        <v>304.64</v>
      </c>
      <c r="P83" s="400">
        <v>253.58</v>
      </c>
      <c r="Q83" s="401">
        <v>404.84</v>
      </c>
      <c r="R83" s="399"/>
      <c r="S83" s="400"/>
      <c r="T83" s="400"/>
      <c r="U83" s="400"/>
      <c r="V83" s="401"/>
      <c r="W83" s="399">
        <v>59840</v>
      </c>
      <c r="X83" s="400">
        <v>80</v>
      </c>
      <c r="Y83" s="400">
        <v>358.4</v>
      </c>
      <c r="Z83" s="400">
        <v>298.33</v>
      </c>
      <c r="AA83" s="401">
        <v>411.09</v>
      </c>
      <c r="AB83" s="399">
        <v>92004</v>
      </c>
      <c r="AC83" s="400">
        <v>1484</v>
      </c>
      <c r="AD83" s="400">
        <v>551.04</v>
      </c>
      <c r="AE83" s="400">
        <v>458.68</v>
      </c>
      <c r="AF83" s="401">
        <v>411.09</v>
      </c>
      <c r="AG83" s="360">
        <v>80784</v>
      </c>
      <c r="AH83" s="360">
        <v>108</v>
      </c>
      <c r="AI83" s="360">
        <v>483.84</v>
      </c>
      <c r="AJ83" s="360">
        <v>402.74</v>
      </c>
      <c r="AK83" s="360">
        <v>411.09</v>
      </c>
      <c r="AL83" s="399">
        <v>538569</v>
      </c>
      <c r="AM83" s="400">
        <v>720</v>
      </c>
      <c r="AN83" s="400">
        <v>351.36</v>
      </c>
      <c r="AO83" s="400">
        <v>268.5</v>
      </c>
      <c r="AP83" s="401">
        <v>411.09</v>
      </c>
      <c r="AQ83" s="399"/>
      <c r="AR83" s="400"/>
      <c r="AS83" s="400">
        <v>0</v>
      </c>
      <c r="AT83" s="400">
        <v>0</v>
      </c>
      <c r="AU83" s="401">
        <v>0</v>
      </c>
      <c r="AV83" s="708">
        <f t="shared" si="11"/>
        <v>284212</v>
      </c>
      <c r="AW83" s="688">
        <f t="shared" si="12"/>
        <v>540309</v>
      </c>
      <c r="AX83" s="689">
        <f t="shared" si="8"/>
        <v>2049.2799999999997</v>
      </c>
      <c r="AY83" s="689">
        <f t="shared" si="7"/>
        <v>1681.83</v>
      </c>
      <c r="AZ83" s="689">
        <f t="shared" si="9"/>
        <v>2049.1999999999998</v>
      </c>
    </row>
    <row r="84" spans="1:52" s="767" customFormat="1" x14ac:dyDescent="0.2">
      <c r="A84" s="765" t="s">
        <v>58</v>
      </c>
      <c r="B84" s="765" t="s">
        <v>142</v>
      </c>
      <c r="C84" s="766">
        <v>136.63999999999999</v>
      </c>
      <c r="D84" s="766">
        <v>104.41</v>
      </c>
      <c r="E84" s="765" t="s">
        <v>106</v>
      </c>
      <c r="F84" s="766">
        <v>274.68</v>
      </c>
      <c r="H84" s="766">
        <f t="shared" si="10"/>
        <v>515.73</v>
      </c>
      <c r="I84" s="765" t="s">
        <v>449</v>
      </c>
      <c r="J84" s="765" t="s">
        <v>87</v>
      </c>
      <c r="K84" s="765" t="s">
        <v>340</v>
      </c>
      <c r="L84" s="765" t="s">
        <v>262</v>
      </c>
      <c r="M84" s="768">
        <v>15708</v>
      </c>
      <c r="N84" s="769">
        <v>21</v>
      </c>
      <c r="O84" s="769">
        <v>94.08</v>
      </c>
      <c r="P84" s="769">
        <v>78.31</v>
      </c>
      <c r="Q84" s="770">
        <v>268.58</v>
      </c>
      <c r="R84" s="768">
        <v>18700</v>
      </c>
      <c r="S84" s="769">
        <v>25</v>
      </c>
      <c r="T84" s="769">
        <v>112</v>
      </c>
      <c r="U84" s="769">
        <v>93.23</v>
      </c>
      <c r="V84" s="770">
        <v>274.68</v>
      </c>
      <c r="W84" s="768">
        <v>18700</v>
      </c>
      <c r="X84" s="769">
        <v>302</v>
      </c>
      <c r="Y84" s="769">
        <v>112</v>
      </c>
      <c r="Z84" s="769">
        <v>97.9</v>
      </c>
      <c r="AA84" s="770">
        <v>140.16</v>
      </c>
      <c r="AB84" s="768">
        <v>9724</v>
      </c>
      <c r="AC84" s="769">
        <v>13</v>
      </c>
      <c r="AD84" s="769">
        <v>58.24</v>
      </c>
      <c r="AE84" s="769">
        <v>48.48</v>
      </c>
      <c r="AF84" s="770">
        <v>274.68</v>
      </c>
      <c r="AG84" s="771">
        <v>11220</v>
      </c>
      <c r="AH84" s="771">
        <v>15</v>
      </c>
      <c r="AI84" s="771">
        <v>73.2</v>
      </c>
      <c r="AJ84" s="771">
        <v>55.94</v>
      </c>
      <c r="AK84" s="771">
        <v>274.68</v>
      </c>
      <c r="AL84" s="768">
        <v>20944</v>
      </c>
      <c r="AM84" s="769">
        <v>28</v>
      </c>
      <c r="AN84" s="769">
        <v>136.63999999999999</v>
      </c>
      <c r="AO84" s="769">
        <v>104.41</v>
      </c>
      <c r="AP84" s="770">
        <v>274.68</v>
      </c>
      <c r="AQ84" s="768"/>
      <c r="AR84" s="769"/>
      <c r="AS84" s="769">
        <v>0</v>
      </c>
      <c r="AT84" s="769">
        <v>0</v>
      </c>
      <c r="AU84" s="770">
        <v>0</v>
      </c>
      <c r="AV84" s="772">
        <f t="shared" si="11"/>
        <v>74080</v>
      </c>
      <c r="AW84" s="773">
        <f t="shared" si="12"/>
        <v>21320</v>
      </c>
      <c r="AX84" s="774">
        <f t="shared" si="8"/>
        <v>586.16</v>
      </c>
      <c r="AY84" s="774">
        <f t="shared" si="7"/>
        <v>385.03999999999996</v>
      </c>
      <c r="AZ84" s="774">
        <f t="shared" si="9"/>
        <v>1507.46</v>
      </c>
    </row>
    <row r="85" spans="1:52" s="690" customFormat="1" x14ac:dyDescent="0.2">
      <c r="A85" s="687" t="s">
        <v>59</v>
      </c>
      <c r="B85" s="687" t="s">
        <v>142</v>
      </c>
      <c r="C85" s="718">
        <v>126.88</v>
      </c>
      <c r="D85" s="718">
        <v>96.96</v>
      </c>
      <c r="E85" s="687" t="s">
        <v>91</v>
      </c>
      <c r="F85" s="718">
        <v>274.68</v>
      </c>
      <c r="H85" s="718">
        <f>C85+D85+F85</f>
        <v>498.52</v>
      </c>
      <c r="I85" s="687"/>
      <c r="J85" s="687" t="s">
        <v>88</v>
      </c>
      <c r="K85" s="690" t="s">
        <v>334</v>
      </c>
      <c r="L85" s="687" t="s">
        <v>201</v>
      </c>
      <c r="M85" s="399">
        <v>2992</v>
      </c>
      <c r="N85" s="400">
        <v>4</v>
      </c>
      <c r="O85" s="400">
        <v>17.920000000000002</v>
      </c>
      <c r="P85" s="400">
        <v>14.92</v>
      </c>
      <c r="Q85" s="401">
        <v>270.02</v>
      </c>
      <c r="R85" s="399"/>
      <c r="S85" s="400"/>
      <c r="T85" s="400"/>
      <c r="U85" s="400"/>
      <c r="V85" s="401"/>
      <c r="W85" s="399">
        <v>44132</v>
      </c>
      <c r="X85" s="400">
        <v>59</v>
      </c>
      <c r="Y85" s="400">
        <v>264.32</v>
      </c>
      <c r="Z85" s="400">
        <v>220.02</v>
      </c>
      <c r="AA85" s="401">
        <v>274.68</v>
      </c>
      <c r="AB85" s="399">
        <v>38148</v>
      </c>
      <c r="AC85" s="400">
        <v>625</v>
      </c>
      <c r="AD85" s="400">
        <v>228.48</v>
      </c>
      <c r="AE85" s="400">
        <v>190.18</v>
      </c>
      <c r="AF85" s="401">
        <v>274.68</v>
      </c>
      <c r="AG85" s="360">
        <v>8.2279999999999998</v>
      </c>
      <c r="AH85" s="360">
        <v>11</v>
      </c>
      <c r="AI85" s="360">
        <v>49.28</v>
      </c>
      <c r="AJ85" s="360">
        <v>41.02</v>
      </c>
      <c r="AK85" s="360">
        <v>274.68</v>
      </c>
      <c r="AL85" s="399">
        <v>19448</v>
      </c>
      <c r="AM85" s="400">
        <v>26</v>
      </c>
      <c r="AN85" s="400">
        <v>126.88</v>
      </c>
      <c r="AO85" s="400">
        <v>96.96</v>
      </c>
      <c r="AP85" s="401">
        <v>274.68</v>
      </c>
      <c r="AQ85" s="399"/>
      <c r="AR85" s="400"/>
      <c r="AS85" s="400">
        <v>0</v>
      </c>
      <c r="AT85" s="400">
        <v>0</v>
      </c>
      <c r="AU85" s="401">
        <v>0</v>
      </c>
      <c r="AV85" s="708">
        <f t="shared" si="11"/>
        <v>85306.228000000003</v>
      </c>
      <c r="AW85" s="688">
        <f t="shared" si="12"/>
        <v>20147</v>
      </c>
      <c r="AX85" s="689">
        <f t="shared" si="8"/>
        <v>686.88</v>
      </c>
      <c r="AY85" s="689">
        <f t="shared" si="7"/>
        <v>563.1</v>
      </c>
      <c r="AZ85" s="689">
        <f>Q85+V85+AA85+AF85+AK85+AP85+AU85</f>
        <v>1368.7400000000002</v>
      </c>
    </row>
    <row r="86" spans="1:52" s="343" customFormat="1" x14ac:dyDescent="0.2">
      <c r="A86" s="631" t="s">
        <v>60</v>
      </c>
      <c r="B86" s="631" t="s">
        <v>160</v>
      </c>
      <c r="C86" s="632">
        <v>136.04</v>
      </c>
      <c r="D86" s="632"/>
      <c r="E86" s="631" t="s">
        <v>445</v>
      </c>
      <c r="F86" s="632"/>
      <c r="H86" s="632">
        <f t="shared" si="10"/>
        <v>136.04</v>
      </c>
      <c r="I86" s="631" t="s">
        <v>443</v>
      </c>
      <c r="J86" s="631" t="s">
        <v>89</v>
      </c>
      <c r="K86" s="631" t="s">
        <v>444</v>
      </c>
      <c r="L86" s="631" t="s">
        <v>154</v>
      </c>
      <c r="M86" s="740">
        <v>0</v>
      </c>
      <c r="N86" s="741">
        <v>0</v>
      </c>
      <c r="O86" s="741">
        <v>124.81</v>
      </c>
      <c r="P86" s="741">
        <f>D86</f>
        <v>0</v>
      </c>
      <c r="Q86" s="742">
        <f>F86</f>
        <v>0</v>
      </c>
      <c r="R86" s="740">
        <v>0</v>
      </c>
      <c r="S86" s="741">
        <v>0</v>
      </c>
      <c r="T86" s="741">
        <v>124.81</v>
      </c>
      <c r="U86" s="741"/>
      <c r="V86" s="742"/>
      <c r="W86" s="740">
        <v>0</v>
      </c>
      <c r="X86" s="741">
        <v>0</v>
      </c>
      <c r="Y86" s="741">
        <v>124.81</v>
      </c>
      <c r="Z86" s="741"/>
      <c r="AA86" s="742"/>
      <c r="AB86" s="740">
        <v>0</v>
      </c>
      <c r="AC86" s="741">
        <v>0</v>
      </c>
      <c r="AD86" s="741">
        <v>124.81</v>
      </c>
      <c r="AE86" s="741">
        <v>0</v>
      </c>
      <c r="AF86" s="742">
        <v>0</v>
      </c>
      <c r="AG86" s="743">
        <v>0</v>
      </c>
      <c r="AH86" s="743">
        <v>0</v>
      </c>
      <c r="AI86" s="743">
        <v>136.04</v>
      </c>
      <c r="AJ86" s="743"/>
      <c r="AK86" s="743"/>
      <c r="AL86" s="740"/>
      <c r="AM86" s="741"/>
      <c r="AN86" s="741">
        <v>136.04</v>
      </c>
      <c r="AO86" s="741"/>
      <c r="AP86" s="742"/>
      <c r="AQ86" s="740"/>
      <c r="AR86" s="741"/>
      <c r="AS86" s="741">
        <v>0</v>
      </c>
      <c r="AT86" s="741">
        <v>0</v>
      </c>
      <c r="AU86" s="742">
        <v>0</v>
      </c>
      <c r="AV86" s="744">
        <f t="shared" si="11"/>
        <v>0</v>
      </c>
      <c r="AW86" s="745">
        <f t="shared" si="12"/>
        <v>0</v>
      </c>
      <c r="AX86" s="746">
        <f t="shared" si="8"/>
        <v>771.31999999999994</v>
      </c>
      <c r="AY86" s="746">
        <f t="shared" si="7"/>
        <v>0</v>
      </c>
      <c r="AZ86" s="746">
        <f t="shared" ref="AZ86:AZ87" si="13">Q86+V86+AA86+AF86+AK86+AP86+AU86</f>
        <v>0</v>
      </c>
    </row>
    <row r="87" spans="1:52" s="343" customFormat="1" ht="13.5" thickBot="1" x14ac:dyDescent="0.25">
      <c r="A87" s="631" t="s">
        <v>61</v>
      </c>
      <c r="B87" s="631" t="s">
        <v>143</v>
      </c>
      <c r="C87" s="632">
        <v>97.6</v>
      </c>
      <c r="D87" s="632">
        <v>78.319999999999993</v>
      </c>
      <c r="E87" s="631" t="s">
        <v>92</v>
      </c>
      <c r="F87" s="632">
        <v>140.16</v>
      </c>
      <c r="H87" s="632">
        <f t="shared" si="10"/>
        <v>316.08</v>
      </c>
      <c r="I87" s="631" t="s">
        <v>443</v>
      </c>
      <c r="J87" s="631" t="s">
        <v>89</v>
      </c>
      <c r="K87" s="631" t="s">
        <v>444</v>
      </c>
      <c r="L87" s="631" t="s">
        <v>153</v>
      </c>
      <c r="M87" s="759">
        <v>13464</v>
      </c>
      <c r="N87" s="760">
        <v>18</v>
      </c>
      <c r="O87" s="760">
        <v>80.64</v>
      </c>
      <c r="P87" s="760">
        <v>70.489999999999995</v>
      </c>
      <c r="Q87" s="761">
        <v>136.38999999999999</v>
      </c>
      <c r="R87" s="759">
        <v>10472</v>
      </c>
      <c r="S87" s="760">
        <v>14</v>
      </c>
      <c r="T87" s="760">
        <v>62.72</v>
      </c>
      <c r="U87" s="760">
        <v>54.82</v>
      </c>
      <c r="V87" s="761">
        <v>140.16</v>
      </c>
      <c r="W87" s="759">
        <v>22440</v>
      </c>
      <c r="X87" s="760">
        <v>394</v>
      </c>
      <c r="Y87" s="760">
        <v>134.4</v>
      </c>
      <c r="Z87" s="760">
        <v>111.87</v>
      </c>
      <c r="AA87" s="761">
        <v>274.68</v>
      </c>
      <c r="AB87" s="759">
        <v>11220</v>
      </c>
      <c r="AC87" s="760">
        <v>193</v>
      </c>
      <c r="AD87" s="760">
        <v>67.2</v>
      </c>
      <c r="AE87" s="760">
        <v>58.74</v>
      </c>
      <c r="AF87" s="761">
        <v>140.16</v>
      </c>
      <c r="AG87" s="743">
        <v>16456</v>
      </c>
      <c r="AH87" s="743">
        <v>22</v>
      </c>
      <c r="AI87" s="743">
        <v>107.36</v>
      </c>
      <c r="AJ87" s="743">
        <v>86.15</v>
      </c>
      <c r="AK87" s="743">
        <v>140.16</v>
      </c>
      <c r="AL87" s="759">
        <v>14960</v>
      </c>
      <c r="AM87" s="760">
        <v>20</v>
      </c>
      <c r="AN87" s="760">
        <v>97.6</v>
      </c>
      <c r="AO87" s="760">
        <v>78.319999999999993</v>
      </c>
      <c r="AP87" s="761">
        <v>140.16</v>
      </c>
      <c r="AQ87" s="759"/>
      <c r="AR87" s="760"/>
      <c r="AS87" s="760">
        <v>0</v>
      </c>
      <c r="AT87" s="760">
        <v>0</v>
      </c>
      <c r="AU87" s="761">
        <v>0</v>
      </c>
      <c r="AV87" s="744">
        <f t="shared" si="11"/>
        <v>74072</v>
      </c>
      <c r="AW87" s="745">
        <f t="shared" si="12"/>
        <v>15601</v>
      </c>
      <c r="AX87" s="746">
        <f t="shared" si="8"/>
        <v>549.91999999999996</v>
      </c>
      <c r="AY87" s="746">
        <f t="shared" si="7"/>
        <v>405.57</v>
      </c>
      <c r="AZ87" s="746">
        <f t="shared" si="13"/>
        <v>971.70999999999992</v>
      </c>
    </row>
    <row r="88" spans="1:52" ht="16.5" thickBot="1" x14ac:dyDescent="0.3">
      <c r="A88" s="433"/>
      <c r="B88" s="434" t="s">
        <v>96</v>
      </c>
      <c r="C88" s="227">
        <f>SUM(C8:C87)</f>
        <v>28551.83</v>
      </c>
      <c r="D88" s="227">
        <f>SUM(D8:D87)</f>
        <v>17781.68</v>
      </c>
      <c r="E88" s="601"/>
      <c r="F88" s="227">
        <f>SUM(F8:F87)</f>
        <v>14623.710000000005</v>
      </c>
      <c r="G88" s="227"/>
      <c r="H88" s="725">
        <f>SUM(H8:H87)</f>
        <v>60957.22</v>
      </c>
      <c r="I88" s="434"/>
      <c r="J88" s="226" t="s">
        <v>113</v>
      </c>
      <c r="K88" s="226"/>
      <c r="L88" s="226"/>
      <c r="M88" s="402">
        <f>SUM(M8:M87)</f>
        <v>676940</v>
      </c>
      <c r="N88" s="402">
        <f>SUM(N8:N87)</f>
        <v>905</v>
      </c>
      <c r="O88" s="402">
        <f>SUM(O8:O87)</f>
        <v>4191.75</v>
      </c>
      <c r="P88" s="402">
        <f t="shared" ref="P88:AU88" si="14">SUM(P8:P87)</f>
        <v>3388.64</v>
      </c>
      <c r="Q88" s="402">
        <f t="shared" si="14"/>
        <v>2710.3799999999997</v>
      </c>
      <c r="R88" s="402">
        <f>SUM(R8:R87)</f>
        <v>7288512</v>
      </c>
      <c r="S88" s="402">
        <f>SUM(S8:S87)</f>
        <v>9744</v>
      </c>
      <c r="T88" s="415">
        <f>SUM(T8:T87)</f>
        <v>47111.049999999974</v>
      </c>
      <c r="U88" s="402">
        <f t="shared" si="14"/>
        <v>32907.079999999994</v>
      </c>
      <c r="V88" s="403">
        <f t="shared" si="14"/>
        <v>14563.82</v>
      </c>
      <c r="W88" s="404"/>
      <c r="X88" s="405"/>
      <c r="Y88" s="406">
        <f>SUM(Y8:Y87)</f>
        <v>41388.680000000008</v>
      </c>
      <c r="Z88" s="406">
        <f>SUM(Z8:Z87)</f>
        <v>28556.280000000002</v>
      </c>
      <c r="AA88" s="407">
        <f>SUM(AA8:AA87)</f>
        <v>14913.310000000003</v>
      </c>
      <c r="AB88" s="408"/>
      <c r="AC88" s="406"/>
      <c r="AD88" s="406">
        <f>SUM(AD8:AD87)</f>
        <v>27069.520000000004</v>
      </c>
      <c r="AE88" s="406">
        <f t="shared" si="14"/>
        <v>19274.950000000004</v>
      </c>
      <c r="AF88" s="407">
        <f t="shared" si="14"/>
        <v>12992.410000000002</v>
      </c>
      <c r="AG88" s="408"/>
      <c r="AH88" s="406"/>
      <c r="AI88" s="406">
        <f t="shared" si="14"/>
        <v>20441.050000000003</v>
      </c>
      <c r="AJ88" s="406">
        <f t="shared" si="14"/>
        <v>13147.350000000002</v>
      </c>
      <c r="AK88" s="406">
        <f t="shared" si="14"/>
        <v>13829.910000000003</v>
      </c>
      <c r="AL88" s="756"/>
      <c r="AM88" s="756">
        <f>SUM(AM8:AM87)</f>
        <v>5143</v>
      </c>
      <c r="AN88" s="756">
        <f>SUM(AN8:AN87)</f>
        <v>28551.83</v>
      </c>
      <c r="AO88" s="756">
        <f t="shared" ref="AO88:AP88" si="15">SUM(AO8:AO87)</f>
        <v>17781.68</v>
      </c>
      <c r="AP88" s="756">
        <f t="shared" si="15"/>
        <v>14623.710000000005</v>
      </c>
      <c r="AQ88" s="408"/>
      <c r="AR88" s="406"/>
      <c r="AS88" s="406">
        <f t="shared" si="14"/>
        <v>0</v>
      </c>
      <c r="AT88" s="406">
        <f t="shared" si="14"/>
        <v>0</v>
      </c>
      <c r="AU88" s="406">
        <f t="shared" si="14"/>
        <v>0</v>
      </c>
      <c r="AV88" s="666">
        <f>SUM(AV8:AV87)</f>
        <v>20812383.588</v>
      </c>
      <c r="AW88" s="666" t="e">
        <f>SUM(AW8:AW87)</f>
        <v>#REF!</v>
      </c>
      <c r="AX88" s="671">
        <f>SUM(AX8:AX87)</f>
        <v>168753.88000000003</v>
      </c>
      <c r="AY88" s="671">
        <f>SUM(AY8:AY87)</f>
        <v>90678.180000000008</v>
      </c>
      <c r="AZ88" s="671">
        <f>SUM(AZ8:AZ87)</f>
        <v>73633.540000000008</v>
      </c>
    </row>
    <row r="89" spans="1:52" s="142" customFormat="1" x14ac:dyDescent="0.2">
      <c r="A89" s="1"/>
      <c r="B89" s="1"/>
      <c r="C89" s="7"/>
      <c r="D89" s="7"/>
      <c r="E89" s="602"/>
      <c r="F89" s="7"/>
      <c r="G89" s="24"/>
      <c r="H89" s="144">
        <v>-2638.42</v>
      </c>
      <c r="I89" s="6"/>
      <c r="J89" s="1"/>
      <c r="K89" s="1"/>
      <c r="L89" s="1"/>
      <c r="M89" s="41"/>
      <c r="N89" s="41"/>
      <c r="O89" s="35"/>
      <c r="P89" s="35"/>
      <c r="Q89" s="35"/>
      <c r="R89" s="25"/>
      <c r="S89" s="13"/>
      <c r="T89" s="1"/>
      <c r="U89" s="1"/>
      <c r="V89" s="1"/>
      <c r="W89" s="13"/>
      <c r="X89" s="13"/>
      <c r="Y89" s="1"/>
      <c r="Z89" s="1"/>
      <c r="AA89" s="1"/>
      <c r="AB89" s="504"/>
      <c r="AC89" s="41"/>
      <c r="AD89" s="1"/>
      <c r="AE89" s="1"/>
      <c r="AF89" s="1"/>
      <c r="AG89" s="7"/>
      <c r="AH89" s="7"/>
      <c r="AI89" s="1"/>
      <c r="AJ89" s="1"/>
      <c r="AK89" s="651"/>
      <c r="AL89" s="7"/>
      <c r="AM89" s="7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7"/>
    </row>
    <row r="90" spans="1:52" x14ac:dyDescent="0.2">
      <c r="B90" t="s">
        <v>141</v>
      </c>
      <c r="C90" s="358" t="s">
        <v>363</v>
      </c>
      <c r="H90" s="144">
        <v>-8153.93</v>
      </c>
      <c r="AC90" s="41"/>
    </row>
    <row r="91" spans="1:52" x14ac:dyDescent="0.2">
      <c r="B91" t="s">
        <v>143</v>
      </c>
      <c r="C91" s="358" t="s">
        <v>364</v>
      </c>
      <c r="H91" s="144"/>
      <c r="AC91" s="41"/>
      <c r="AK91" s="157"/>
    </row>
    <row r="92" spans="1:52" x14ac:dyDescent="0.2">
      <c r="B92" t="s">
        <v>158</v>
      </c>
      <c r="C92" s="358" t="s">
        <v>365</v>
      </c>
      <c r="H92" s="144">
        <v>-26870.49</v>
      </c>
    </row>
    <row r="93" spans="1:52" x14ac:dyDescent="0.2">
      <c r="B93" t="s">
        <v>362</v>
      </c>
      <c r="C93" s="358" t="s">
        <v>366</v>
      </c>
      <c r="H93" s="144">
        <v>-8665.4</v>
      </c>
    </row>
    <row r="94" spans="1:52" ht="13.5" thickBot="1" x14ac:dyDescent="0.25">
      <c r="B94" t="s">
        <v>142</v>
      </c>
      <c r="C94" s="358" t="s">
        <v>367</v>
      </c>
      <c r="H94" s="764">
        <v>-8918.51</v>
      </c>
    </row>
    <row r="95" spans="1:52" x14ac:dyDescent="0.2">
      <c r="B95" t="s">
        <v>157</v>
      </c>
      <c r="C95" s="358" t="s">
        <v>368</v>
      </c>
      <c r="H95" s="142">
        <f>SUM(H88:H94)</f>
        <v>5710.4700000000012</v>
      </c>
    </row>
    <row r="96" spans="1:52" x14ac:dyDescent="0.2">
      <c r="B96" t="s">
        <v>194</v>
      </c>
      <c r="C96" s="358" t="s">
        <v>369</v>
      </c>
    </row>
    <row r="97" spans="1:9" x14ac:dyDescent="0.2">
      <c r="A97"/>
      <c r="B97"/>
    </row>
    <row r="98" spans="1:9" x14ac:dyDescent="0.2">
      <c r="B98" s="35"/>
      <c r="C98" s="438" t="s">
        <v>63</v>
      </c>
      <c r="D98" s="438" t="s">
        <v>95</v>
      </c>
      <c r="E98" s="691"/>
      <c r="F98" s="41"/>
      <c r="G98" s="435"/>
    </row>
    <row r="99" spans="1:9" x14ac:dyDescent="0.2">
      <c r="B99" s="692" t="s">
        <v>141</v>
      </c>
      <c r="C99" s="233">
        <f>C61</f>
        <v>190.32</v>
      </c>
      <c r="D99" s="233">
        <f>D61</f>
        <v>145.43</v>
      </c>
      <c r="E99" s="693" t="s">
        <v>158</v>
      </c>
      <c r="F99" s="233">
        <f>F61</f>
        <v>274.68</v>
      </c>
      <c r="G99" s="435"/>
    </row>
    <row r="100" spans="1:9" x14ac:dyDescent="0.2">
      <c r="B100" s="692" t="s">
        <v>142</v>
      </c>
      <c r="C100" s="233">
        <f>C82+C83+C85</f>
        <v>605.12</v>
      </c>
      <c r="D100" s="233">
        <f>D82+D83+D85</f>
        <v>462.41999999999996</v>
      </c>
      <c r="E100" s="693" t="s">
        <v>157</v>
      </c>
      <c r="F100" s="233">
        <f>F82+F83+F85</f>
        <v>960.45</v>
      </c>
      <c r="G100" s="435"/>
    </row>
    <row r="101" spans="1:9" ht="13.5" thickBot="1" x14ac:dyDescent="0.25">
      <c r="B101" s="694"/>
      <c r="C101" s="440">
        <f>SUM(C99:C100)</f>
        <v>795.44</v>
      </c>
      <c r="D101" s="440">
        <f>SUM(D99:D100)</f>
        <v>607.84999999999991</v>
      </c>
      <c r="E101" s="695"/>
      <c r="F101" s="440">
        <f>SUM(F99:F100)</f>
        <v>1235.1300000000001</v>
      </c>
      <c r="G101" s="696">
        <f>F101+D101+C101</f>
        <v>2638.42</v>
      </c>
      <c r="I101" s="693"/>
    </row>
    <row r="102" spans="1:9" ht="13.5" thickTop="1" x14ac:dyDescent="0.2">
      <c r="B102" s="35"/>
      <c r="C102" s="41"/>
      <c r="D102" s="41"/>
      <c r="E102" s="691"/>
      <c r="F102" s="41"/>
      <c r="G102" s="435"/>
    </row>
    <row r="103" spans="1:9" ht="13.5" thickBot="1" x14ac:dyDescent="0.25">
      <c r="B103" s="731" t="s">
        <v>141</v>
      </c>
      <c r="C103" s="732">
        <f>C11+C12+C13+C29+C30+C31+C32+C35+C36+C69</f>
        <v>3507.73</v>
      </c>
      <c r="D103" s="732">
        <f>D11+D13+D29+D30+D31+D35+D36</f>
        <v>2177.7999999999997</v>
      </c>
      <c r="E103" s="693" t="s">
        <v>158</v>
      </c>
      <c r="F103" s="732">
        <f>F11+F13+F30+F29+F31+F35+F36</f>
        <v>2468.4</v>
      </c>
      <c r="G103" s="733">
        <f>F103+D103+C103</f>
        <v>8153.93</v>
      </c>
    </row>
    <row r="104" spans="1:9" x14ac:dyDescent="0.2">
      <c r="B104" s="35"/>
      <c r="C104" s="41"/>
      <c r="D104" s="41"/>
      <c r="E104" s="691"/>
      <c r="F104" s="41"/>
      <c r="G104" s="435"/>
    </row>
    <row r="105" spans="1:9" x14ac:dyDescent="0.2">
      <c r="B105" s="35"/>
      <c r="C105" s="41"/>
      <c r="D105" s="41"/>
      <c r="E105" s="691"/>
      <c r="F105" s="41"/>
      <c r="G105" s="435"/>
    </row>
    <row r="106" spans="1:9" ht="13.5" thickBot="1" x14ac:dyDescent="0.25">
      <c r="B106" s="734" t="s">
        <v>141</v>
      </c>
      <c r="C106" s="440">
        <f>C22+C23+C24+C25+C26+C27+C28+C33+C34+C47+C49+C51+C52+C53+C54+C55+C58+C59+C60+C62+C63+C64+C65+C66+C67+C68+C70+C71+C72+C74+C75+C79</f>
        <v>13421.739999999998</v>
      </c>
      <c r="D106" s="440">
        <f>D22+D23+D24+D25+D26+D27+D28+D33+D34+D47+D49+D51+D52+D53+D54+D55+D58+D59+D60+D62+D63+D64+D65+D66+D67+D68+D70+D71+D72+D73+D74+D75+D79</f>
        <v>7476.6799999999985</v>
      </c>
      <c r="E106" s="694" t="s">
        <v>158</v>
      </c>
      <c r="F106" s="440">
        <f>F22+F23+F24+F25+F26+F27+F28+F33+F34+F47+F49+F51+F52+F53+F54+F55+F58+F59+F60+F62+F63+F64+F65+F66+F67+F68+F70+F71+F72+F73+F74+F75+F79</f>
        <v>5972.0700000000006</v>
      </c>
      <c r="G106" s="735">
        <f>F106+D106+C106</f>
        <v>26870.489999999998</v>
      </c>
      <c r="H106" s="720"/>
    </row>
    <row r="107" spans="1:9" ht="13.5" thickTop="1" x14ac:dyDescent="0.2">
      <c r="B107" s="35"/>
      <c r="C107" s="41"/>
      <c r="D107" s="41"/>
      <c r="E107" s="691"/>
      <c r="F107" s="41"/>
      <c r="G107" s="435"/>
    </row>
    <row r="108" spans="1:9" x14ac:dyDescent="0.2">
      <c r="B108" s="35"/>
      <c r="C108" s="41"/>
      <c r="D108" s="41"/>
      <c r="E108" s="691"/>
      <c r="F108" s="41"/>
      <c r="G108" s="435"/>
    </row>
    <row r="109" spans="1:9" ht="13.5" thickBot="1" x14ac:dyDescent="0.25">
      <c r="B109" s="736" t="s">
        <v>141</v>
      </c>
      <c r="C109" s="737">
        <f>C15+C17+C20+C21+C41+C44</f>
        <v>3994.56</v>
      </c>
      <c r="D109" s="737">
        <f>D15+D17+D20+D21+D41</f>
        <v>2886.32</v>
      </c>
      <c r="E109" s="738" t="s">
        <v>158</v>
      </c>
      <c r="F109" s="737">
        <f>F15+F17+F20+F21+F41</f>
        <v>1784.52</v>
      </c>
      <c r="G109" s="739">
        <f>C109+D109+F109</f>
        <v>8665.4</v>
      </c>
    </row>
    <row r="110" spans="1:9" ht="16.5" thickTop="1" x14ac:dyDescent="0.25">
      <c r="I110" s="721" t="s">
        <v>68</v>
      </c>
    </row>
    <row r="112" spans="1:9" x14ac:dyDescent="0.2">
      <c r="B112" s="631" t="s">
        <v>141</v>
      </c>
      <c r="C112" s="7">
        <f>C37+C39+C40+C42+C43+C45+C46</f>
        <v>4064.0499999999997</v>
      </c>
      <c r="D112" s="7">
        <f>D37+D39+D40+D42+D43+D45+D46</f>
        <v>2617.8199999999997</v>
      </c>
      <c r="E112" s="631" t="s">
        <v>158</v>
      </c>
      <c r="F112" s="7">
        <f>F37+F39+F40+F42+F43+F45+F46</f>
        <v>1784.5200000000002</v>
      </c>
    </row>
    <row r="113" spans="2:8" x14ac:dyDescent="0.2">
      <c r="B113" s="762" t="s">
        <v>143</v>
      </c>
      <c r="C113" s="10">
        <f>C86+C87</f>
        <v>233.64</v>
      </c>
      <c r="D113" s="10">
        <f>D86+D87</f>
        <v>78.319999999999993</v>
      </c>
      <c r="E113" s="762" t="s">
        <v>194</v>
      </c>
      <c r="F113" s="10">
        <f>F86+F87</f>
        <v>140.16</v>
      </c>
      <c r="G113" s="143"/>
    </row>
    <row r="114" spans="2:8" ht="13.5" thickBot="1" x14ac:dyDescent="0.25">
      <c r="B114" s="585"/>
      <c r="C114" s="450">
        <f>SUM(C112:C113)</f>
        <v>4297.6899999999996</v>
      </c>
      <c r="D114" s="450">
        <f>SUM(D112:D113)</f>
        <v>2696.14</v>
      </c>
      <c r="E114" s="603"/>
      <c r="F114" s="450">
        <f>SUM(F112:F113)</f>
        <v>1924.6800000000003</v>
      </c>
      <c r="G114" s="763">
        <f>F114+D114+C114</f>
        <v>8918.5099999999984</v>
      </c>
      <c r="H114" s="142">
        <f>G101+G103+G106+G109+G114</f>
        <v>55246.75</v>
      </c>
    </row>
    <row r="115" spans="2:8" ht="13.5" thickTop="1" x14ac:dyDescent="0.2"/>
    <row r="116" spans="2:8" x14ac:dyDescent="0.2">
      <c r="B116" s="765" t="s">
        <v>141</v>
      </c>
      <c r="C116" s="7">
        <f>C18+C19</f>
        <v>1786.08</v>
      </c>
      <c r="D116" s="7">
        <f>D18+D19</f>
        <v>1364.85</v>
      </c>
      <c r="E116" t="s">
        <v>158</v>
      </c>
      <c r="F116" s="7">
        <f>F18+F19</f>
        <v>824.06999999999994</v>
      </c>
    </row>
    <row r="117" spans="2:8" x14ac:dyDescent="0.2">
      <c r="B117" s="765" t="s">
        <v>142</v>
      </c>
      <c r="C117" s="7">
        <f>C81+C84</f>
        <v>748.59</v>
      </c>
      <c r="D117" s="7">
        <f>D81+D84</f>
        <v>572.04</v>
      </c>
      <c r="E117" s="765" t="s">
        <v>157</v>
      </c>
      <c r="F117" s="7">
        <f>F81+F84</f>
        <v>414.84000000000003</v>
      </c>
    </row>
    <row r="118" spans="2:8" ht="13.5" thickBot="1" x14ac:dyDescent="0.25">
      <c r="B118" s="585"/>
      <c r="C118" s="450">
        <f>SUM(C116:C117)</f>
        <v>2534.67</v>
      </c>
      <c r="D118" s="450">
        <f>SUM(D116:D117)</f>
        <v>1936.8899999999999</v>
      </c>
      <c r="E118" s="603"/>
      <c r="F118" s="450">
        <f>SUM(F116:F117)</f>
        <v>1238.9099999999999</v>
      </c>
      <c r="G118" s="763">
        <f>F118+D118+C118</f>
        <v>5710.4699999999993</v>
      </c>
    </row>
    <row r="119" spans="2:8" ht="13.5" thickTop="1" x14ac:dyDescent="0.2"/>
  </sheetData>
  <mergeCells count="16">
    <mergeCell ref="AV6:AW6"/>
    <mergeCell ref="AG5:AK5"/>
    <mergeCell ref="AL5:AP5"/>
    <mergeCell ref="AQ5:AU5"/>
    <mergeCell ref="M6:N6"/>
    <mergeCell ref="R6:S6"/>
    <mergeCell ref="W6:X6"/>
    <mergeCell ref="AB6:AC6"/>
    <mergeCell ref="AG6:AH6"/>
    <mergeCell ref="AL6:AM6"/>
    <mergeCell ref="J1:AF1"/>
    <mergeCell ref="J2:AF2"/>
    <mergeCell ref="J3:AF3"/>
    <mergeCell ref="R5:V5"/>
    <mergeCell ref="W5:AA5"/>
    <mergeCell ref="AB5:AF5"/>
  </mergeCells>
  <printOptions horizontalCentered="1" gridLines="1"/>
  <pageMargins left="0.25" right="0.25" top="0.75" bottom="0.75" header="0.3" footer="0.3"/>
  <pageSetup scale="22" fitToHeight="0" orientation="landscape" r:id="rId1"/>
  <headerFooter>
    <oddFooter>Page &amp;P of &amp;N</oddFooter>
  </headerFooter>
  <colBreaks count="1" manualBreakCount="1">
    <brk id="3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25"/>
  <sheetViews>
    <sheetView topLeftCell="A76" zoomScaleNormal="100" workbookViewId="0">
      <pane xSplit="7" topLeftCell="H1" activePane="topRight" state="frozen"/>
      <selection pane="topRight" activeCell="G86" sqref="G86"/>
    </sheetView>
  </sheetViews>
  <sheetFormatPr defaultColWidth="9.140625" defaultRowHeight="12.75" x14ac:dyDescent="0.2"/>
  <cols>
    <col min="1" max="1" width="17.85546875" style="1" customWidth="1"/>
    <col min="2" max="2" width="38.28515625" style="1" customWidth="1"/>
    <col min="3" max="3" width="14.140625" style="7" customWidth="1"/>
    <col min="4" max="4" width="15.28515625" style="7" customWidth="1"/>
    <col min="5" max="5" width="35.28515625" style="602" bestFit="1" customWidth="1"/>
    <col min="6" max="6" width="11.42578125" style="7" customWidth="1"/>
    <col min="7" max="7" width="11.5703125" style="24" customWidth="1"/>
    <col min="8" max="8" width="17.5703125" style="142" customWidth="1"/>
    <col min="9" max="9" width="16.42578125" style="6" customWidth="1"/>
    <col min="10" max="10" width="10" style="1" customWidth="1"/>
    <col min="11" max="11" width="9.42578125" style="1" customWidth="1"/>
    <col min="12" max="12" width="11.5703125" style="41" customWidth="1"/>
    <col min="13" max="13" width="9.28515625" style="41" customWidth="1"/>
    <col min="14" max="16" width="9.28515625" style="35" customWidth="1"/>
    <col min="17" max="17" width="10.140625" style="25" customWidth="1"/>
    <col min="18" max="18" width="9.28515625" style="13" customWidth="1"/>
    <col min="19" max="19" width="10.5703125" style="1" customWidth="1"/>
    <col min="20" max="21" width="9.28515625" style="1" customWidth="1"/>
    <col min="22" max="23" width="9.28515625" style="13" customWidth="1"/>
    <col min="24" max="26" width="9.28515625" style="1" customWidth="1"/>
    <col min="27" max="27" width="9.28515625" style="504" customWidth="1"/>
    <col min="28" max="28" width="10.5703125" style="14" customWidth="1"/>
    <col min="29" max="31" width="9.28515625" style="1" customWidth="1"/>
    <col min="32" max="33" width="9.28515625" style="7" customWidth="1"/>
    <col min="34" max="35" width="9.28515625" style="1" customWidth="1"/>
    <col min="36" max="36" width="10" style="1" customWidth="1"/>
    <col min="37" max="38" width="9.28515625" style="7" customWidth="1"/>
    <col min="39" max="46" width="9.28515625" style="1" customWidth="1"/>
    <col min="47" max="47" width="10.140625" style="1" bestFit="1" customWidth="1"/>
    <col min="48" max="48" width="9.140625" style="1"/>
    <col min="49" max="51" width="9.140625" style="7"/>
    <col min="52" max="16384" width="9.140625" style="1"/>
  </cols>
  <sheetData>
    <row r="1" spans="1:51" ht="14.25" x14ac:dyDescent="0.2">
      <c r="A1" t="s">
        <v>144</v>
      </c>
      <c r="B1"/>
      <c r="C1" s="358"/>
      <c r="D1" s="358"/>
      <c r="E1" s="594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3"/>
      <c r="AF1" s="11"/>
      <c r="AG1" s="11"/>
    </row>
    <row r="2" spans="1:51" ht="14.25" x14ac:dyDescent="0.2">
      <c r="A2" t="s">
        <v>0</v>
      </c>
      <c r="B2"/>
      <c r="C2" s="358"/>
      <c r="D2" s="358"/>
      <c r="E2" s="594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6"/>
      <c r="AF2" s="11"/>
      <c r="AG2" s="11"/>
    </row>
    <row r="3" spans="1:51" ht="15" thickBot="1" x14ac:dyDescent="0.25">
      <c r="A3" t="s">
        <v>99</v>
      </c>
      <c r="B3"/>
      <c r="C3" s="358"/>
      <c r="D3" s="358"/>
      <c r="E3" s="594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9"/>
      <c r="AF3" s="11"/>
      <c r="AG3" s="11"/>
    </row>
    <row r="4" spans="1:51" ht="14.25" thickBot="1" x14ac:dyDescent="0.3">
      <c r="A4" s="8" t="s">
        <v>172</v>
      </c>
      <c r="B4" s="416" t="s">
        <v>370</v>
      </c>
      <c r="C4" s="10"/>
      <c r="D4" s="10"/>
      <c r="E4" s="595"/>
      <c r="F4" s="359"/>
      <c r="G4" s="143"/>
      <c r="H4" s="144"/>
      <c r="I4" s="222"/>
      <c r="L4" s="360"/>
      <c r="M4" s="360"/>
      <c r="N4" s="360"/>
      <c r="O4" s="360"/>
      <c r="P4" s="360"/>
      <c r="Q4" s="361"/>
      <c r="R4" s="361"/>
      <c r="S4" s="362"/>
      <c r="T4" s="362"/>
      <c r="U4" s="362"/>
      <c r="V4" s="361"/>
      <c r="W4" s="361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54"/>
      <c r="AV4" s="54"/>
    </row>
    <row r="5" spans="1:51" ht="13.5" thickBot="1" x14ac:dyDescent="0.25">
      <c r="A5" s="126"/>
      <c r="B5" s="417"/>
      <c r="C5" s="418"/>
      <c r="D5" s="418"/>
      <c r="E5" s="596"/>
      <c r="F5" s="418"/>
      <c r="G5" s="419"/>
      <c r="H5" s="124"/>
      <c r="I5" s="420"/>
      <c r="J5" s="130"/>
      <c r="K5" s="38"/>
      <c r="L5" s="363"/>
      <c r="M5" s="364"/>
      <c r="N5" s="364" t="s">
        <v>148</v>
      </c>
      <c r="O5" s="364"/>
      <c r="P5" s="365"/>
      <c r="Q5" s="900" t="s">
        <v>151</v>
      </c>
      <c r="R5" s="901"/>
      <c r="S5" s="901"/>
      <c r="T5" s="901"/>
      <c r="U5" s="902"/>
      <c r="V5" s="903" t="s">
        <v>135</v>
      </c>
      <c r="W5" s="904"/>
      <c r="X5" s="904"/>
      <c r="Y5" s="904"/>
      <c r="Z5" s="905"/>
      <c r="AA5" s="906" t="s">
        <v>136</v>
      </c>
      <c r="AB5" s="907"/>
      <c r="AC5" s="907"/>
      <c r="AD5" s="907"/>
      <c r="AE5" s="908"/>
      <c r="AF5" s="911" t="s">
        <v>137</v>
      </c>
      <c r="AG5" s="912"/>
      <c r="AH5" s="912"/>
      <c r="AI5" s="912"/>
      <c r="AJ5" s="913"/>
      <c r="AK5" s="914" t="s">
        <v>138</v>
      </c>
      <c r="AL5" s="915"/>
      <c r="AM5" s="915"/>
      <c r="AN5" s="915"/>
      <c r="AO5" s="916"/>
      <c r="AP5" s="917" t="s">
        <v>139</v>
      </c>
      <c r="AQ5" s="918"/>
      <c r="AR5" s="918"/>
      <c r="AS5" s="918"/>
      <c r="AT5" s="918"/>
      <c r="AU5" s="126"/>
      <c r="AV5" s="417"/>
      <c r="AW5" s="668"/>
      <c r="AX5" s="668"/>
      <c r="AY5" s="669"/>
    </row>
    <row r="6" spans="1:51" x14ac:dyDescent="0.2">
      <c r="A6" s="421"/>
      <c r="B6" s="52" t="s">
        <v>97</v>
      </c>
      <c r="C6" s="104" t="s">
        <v>104</v>
      </c>
      <c r="D6" s="104"/>
      <c r="E6" s="597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127"/>
      <c r="L6" s="919" t="s">
        <v>131</v>
      </c>
      <c r="M6" s="920"/>
      <c r="N6" s="366"/>
      <c r="O6" s="366"/>
      <c r="P6" s="366"/>
      <c r="Q6" s="919" t="s">
        <v>131</v>
      </c>
      <c r="R6" s="920"/>
      <c r="S6" s="367"/>
      <c r="T6" s="366"/>
      <c r="U6" s="368"/>
      <c r="V6" s="919" t="s">
        <v>131</v>
      </c>
      <c r="W6" s="920"/>
      <c r="X6" s="366"/>
      <c r="Y6" s="366"/>
      <c r="Z6" s="368"/>
      <c r="AA6" s="919" t="s">
        <v>131</v>
      </c>
      <c r="AB6" s="920"/>
      <c r="AC6" s="366"/>
      <c r="AD6" s="366"/>
      <c r="AE6" s="366"/>
      <c r="AF6" s="919" t="s">
        <v>131</v>
      </c>
      <c r="AG6" s="921"/>
      <c r="AH6" s="366"/>
      <c r="AI6" s="366"/>
      <c r="AJ6" s="368"/>
      <c r="AK6" s="919" t="s">
        <v>131</v>
      </c>
      <c r="AL6" s="920"/>
      <c r="AM6" s="366"/>
      <c r="AN6" s="366"/>
      <c r="AO6" s="366"/>
      <c r="AP6" s="369" t="s">
        <v>131</v>
      </c>
      <c r="AQ6" s="368"/>
      <c r="AR6" s="360"/>
      <c r="AS6" s="366"/>
      <c r="AT6" s="360"/>
      <c r="AU6" s="909" t="s">
        <v>131</v>
      </c>
      <c r="AV6" s="910"/>
      <c r="AW6" s="668"/>
      <c r="AX6" s="303"/>
      <c r="AY6" s="669"/>
    </row>
    <row r="7" spans="1:51" ht="15.75" thickBot="1" x14ac:dyDescent="0.3">
      <c r="A7" s="424" t="s">
        <v>100</v>
      </c>
      <c r="B7" s="238"/>
      <c r="C7" s="425" t="s">
        <v>63</v>
      </c>
      <c r="D7" s="425" t="s">
        <v>95</v>
      </c>
      <c r="E7" s="598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132" t="s">
        <v>147</v>
      </c>
      <c r="L7" s="371" t="s">
        <v>149</v>
      </c>
      <c r="M7" s="372" t="s">
        <v>150</v>
      </c>
      <c r="N7" s="373" t="s">
        <v>63</v>
      </c>
      <c r="O7" s="373" t="s">
        <v>95</v>
      </c>
      <c r="P7" s="373" t="s">
        <v>94</v>
      </c>
      <c r="Q7" s="371" t="s">
        <v>149</v>
      </c>
      <c r="R7" s="372" t="s">
        <v>150</v>
      </c>
      <c r="S7" s="374" t="s">
        <v>63</v>
      </c>
      <c r="T7" s="373" t="s">
        <v>95</v>
      </c>
      <c r="U7" s="372" t="s">
        <v>94</v>
      </c>
      <c r="V7" s="371" t="s">
        <v>149</v>
      </c>
      <c r="W7" s="372" t="s">
        <v>150</v>
      </c>
      <c r="X7" s="375" t="s">
        <v>63</v>
      </c>
      <c r="Y7" s="375" t="s">
        <v>95</v>
      </c>
      <c r="Z7" s="376" t="s">
        <v>94</v>
      </c>
      <c r="AA7" s="371" t="s">
        <v>149</v>
      </c>
      <c r="AB7" s="372" t="s">
        <v>150</v>
      </c>
      <c r="AC7" s="375" t="s">
        <v>63</v>
      </c>
      <c r="AD7" s="375" t="s">
        <v>95</v>
      </c>
      <c r="AE7" s="375" t="s">
        <v>94</v>
      </c>
      <c r="AF7" s="371" t="s">
        <v>152</v>
      </c>
      <c r="AG7" s="374" t="s">
        <v>150</v>
      </c>
      <c r="AH7" s="375" t="s">
        <v>63</v>
      </c>
      <c r="AI7" s="375" t="s">
        <v>95</v>
      </c>
      <c r="AJ7" s="376" t="s">
        <v>94</v>
      </c>
      <c r="AK7" s="371" t="s">
        <v>149</v>
      </c>
      <c r="AL7" s="372" t="s">
        <v>150</v>
      </c>
      <c r="AM7" s="375" t="s">
        <v>63</v>
      </c>
      <c r="AN7" s="375" t="s">
        <v>95</v>
      </c>
      <c r="AO7" s="375" t="s">
        <v>94</v>
      </c>
      <c r="AP7" s="378" t="s">
        <v>149</v>
      </c>
      <c r="AQ7" s="516" t="s">
        <v>150</v>
      </c>
      <c r="AR7" s="377" t="s">
        <v>63</v>
      </c>
      <c r="AS7" s="517" t="s">
        <v>95</v>
      </c>
      <c r="AT7" s="377" t="s">
        <v>94</v>
      </c>
      <c r="AU7" s="526" t="s">
        <v>149</v>
      </c>
      <c r="AV7" s="665" t="s">
        <v>150</v>
      </c>
      <c r="AW7" s="525" t="s">
        <v>63</v>
      </c>
      <c r="AX7" s="375" t="s">
        <v>95</v>
      </c>
      <c r="AY7" s="376" t="s">
        <v>94</v>
      </c>
    </row>
    <row r="8" spans="1:51" x14ac:dyDescent="0.2">
      <c r="A8"/>
      <c r="B8" t="s">
        <v>228</v>
      </c>
      <c r="C8" s="358"/>
      <c r="D8" s="358"/>
      <c r="E8" s="594" t="s">
        <v>161</v>
      </c>
      <c r="F8"/>
      <c r="G8"/>
      <c r="H8" s="358">
        <f t="shared" ref="H8:H71" si="0">C8+D8+F8</f>
        <v>0</v>
      </c>
      <c r="I8"/>
      <c r="J8" s="410"/>
      <c r="K8" s="411"/>
      <c r="L8" s="503">
        <f>+Q8+V8</f>
        <v>0</v>
      </c>
      <c r="M8" s="503"/>
      <c r="N8" s="503"/>
      <c r="O8" s="503"/>
      <c r="P8" s="503"/>
      <c r="Q8" s="518">
        <v>0</v>
      </c>
      <c r="R8" s="519">
        <v>0</v>
      </c>
      <c r="S8" s="519">
        <v>0</v>
      </c>
      <c r="T8" s="519">
        <v>0</v>
      </c>
      <c r="U8" s="520">
        <v>0</v>
      </c>
      <c r="V8" s="503"/>
      <c r="W8" s="503"/>
      <c r="X8" s="503"/>
      <c r="Y8" s="503"/>
      <c r="Z8" s="503"/>
      <c r="AA8" s="518"/>
      <c r="AB8" s="519"/>
      <c r="AC8" s="519"/>
      <c r="AD8" s="519"/>
      <c r="AE8" s="520"/>
      <c r="AF8" s="503"/>
      <c r="AG8" s="503"/>
      <c r="AH8" s="503"/>
      <c r="AI8" s="503"/>
      <c r="AJ8" s="503"/>
      <c r="AK8" s="518">
        <v>0</v>
      </c>
      <c r="AL8" s="519">
        <v>0</v>
      </c>
      <c r="AM8" s="519">
        <v>0</v>
      </c>
      <c r="AN8" s="519">
        <v>0</v>
      </c>
      <c r="AO8" s="520">
        <v>0</v>
      </c>
      <c r="AP8" s="518"/>
      <c r="AQ8" s="519"/>
      <c r="AR8" s="519">
        <v>0</v>
      </c>
      <c r="AS8" s="519">
        <v>0</v>
      </c>
      <c r="AT8" s="519">
        <v>0</v>
      </c>
      <c r="AU8" s="667">
        <f>L8+Q8+V8+AA8+AF8+AK8+AP8</f>
        <v>0</v>
      </c>
      <c r="AV8" s="667">
        <f>M8+R8+W8+AB8+AG8+AL8+AQ8</f>
        <v>0</v>
      </c>
      <c r="AW8" s="670">
        <f>N8+S8+X8+AC8+AH8+AM8+AR8</f>
        <v>0</v>
      </c>
      <c r="AX8" s="670">
        <f>O8+T8+Y8+AD8+AI8+AN8+AS8</f>
        <v>0</v>
      </c>
      <c r="AY8" s="670">
        <f>P8+U8+Z8+AE8+AJ8+AO8+AT8</f>
        <v>0</v>
      </c>
    </row>
    <row r="9" spans="1:51" x14ac:dyDescent="0.2">
      <c r="A9" t="s">
        <v>3</v>
      </c>
      <c r="B9" t="s">
        <v>141</v>
      </c>
      <c r="C9"/>
      <c r="D9"/>
      <c r="E9" s="594" t="s">
        <v>103</v>
      </c>
      <c r="F9"/>
      <c r="G9"/>
      <c r="H9" s="358">
        <f t="shared" si="0"/>
        <v>0</v>
      </c>
      <c r="I9"/>
      <c r="J9" s="412" t="s">
        <v>72</v>
      </c>
      <c r="K9" s="413"/>
      <c r="L9" s="503"/>
      <c r="M9" s="503"/>
      <c r="N9" s="503"/>
      <c r="O9" s="503"/>
      <c r="P9" s="503"/>
      <c r="Q9" s="521"/>
      <c r="R9" s="522"/>
      <c r="S9" s="522">
        <v>0</v>
      </c>
      <c r="T9" s="522">
        <v>0</v>
      </c>
      <c r="U9" s="523"/>
      <c r="V9" s="503"/>
      <c r="W9" s="503"/>
      <c r="X9" s="503"/>
      <c r="Y9" s="503"/>
      <c r="Z9" s="503"/>
      <c r="AA9" s="521"/>
      <c r="AB9" s="522"/>
      <c r="AC9" s="522"/>
      <c r="AD9" s="522"/>
      <c r="AE9" s="523"/>
      <c r="AF9" s="503"/>
      <c r="AG9" s="503"/>
      <c r="AH9" s="503"/>
      <c r="AI9" s="503"/>
      <c r="AJ9" s="503"/>
      <c r="AK9" s="521">
        <v>0</v>
      </c>
      <c r="AL9" s="522">
        <v>0</v>
      </c>
      <c r="AM9" s="522">
        <v>0</v>
      </c>
      <c r="AN9" s="522">
        <v>0</v>
      </c>
      <c r="AO9" s="523">
        <v>0</v>
      </c>
      <c r="AP9" s="521"/>
      <c r="AQ9" s="522"/>
      <c r="AR9" s="522">
        <v>0</v>
      </c>
      <c r="AS9" s="522">
        <v>0</v>
      </c>
      <c r="AT9" s="522">
        <v>0</v>
      </c>
      <c r="AU9" s="667">
        <f t="shared" ref="AU9:AU72" si="1">L9+Q9+V9+AA9+AF9+AK9+AP9</f>
        <v>0</v>
      </c>
      <c r="AV9" s="667">
        <f t="shared" ref="AV9:AV72" si="2">M9+R9+W9+AB9+AG9+AL9+AQ9</f>
        <v>0</v>
      </c>
      <c r="AW9" s="670">
        <f t="shared" ref="AW9:AW72" si="3">N9+S9+X9+AC9+AH9+AM9+AR9</f>
        <v>0</v>
      </c>
      <c r="AX9" s="670">
        <f t="shared" ref="AX9:AX24" si="4">O9+T9+Y9+AD9+AI9+AN9+AS9</f>
        <v>0</v>
      </c>
      <c r="AY9" s="670">
        <f t="shared" ref="AY9:AY74" si="5">P9+U9+Z9+AE9+AJ9+AO9+AT9</f>
        <v>0</v>
      </c>
    </row>
    <row r="10" spans="1:51" x14ac:dyDescent="0.2">
      <c r="A10" t="s">
        <v>4</v>
      </c>
      <c r="B10" t="s">
        <v>141</v>
      </c>
      <c r="C10"/>
      <c r="D10"/>
      <c r="E10" s="594" t="s">
        <v>103</v>
      </c>
      <c r="F10"/>
      <c r="G10"/>
      <c r="H10" s="358">
        <f t="shared" si="0"/>
        <v>0</v>
      </c>
      <c r="I10"/>
      <c r="J10" s="412" t="s">
        <v>72</v>
      </c>
      <c r="K10" s="413"/>
      <c r="L10" s="503"/>
      <c r="M10" s="503"/>
      <c r="N10" s="503"/>
      <c r="O10" s="503"/>
      <c r="P10" s="503"/>
      <c r="Q10" s="521"/>
      <c r="R10" s="522"/>
      <c r="S10" s="522">
        <v>0</v>
      </c>
      <c r="T10" s="522">
        <v>0</v>
      </c>
      <c r="U10" s="523"/>
      <c r="V10" s="503"/>
      <c r="W10" s="503"/>
      <c r="X10" s="503"/>
      <c r="Y10" s="503"/>
      <c r="Z10" s="503"/>
      <c r="AA10" s="521"/>
      <c r="AB10" s="522"/>
      <c r="AC10" s="522"/>
      <c r="AD10" s="522"/>
      <c r="AE10" s="523"/>
      <c r="AF10" s="503"/>
      <c r="AG10" s="503"/>
      <c r="AH10" s="503"/>
      <c r="AI10" s="503"/>
      <c r="AJ10" s="503"/>
      <c r="AK10" s="521"/>
      <c r="AL10" s="522"/>
      <c r="AM10" s="522"/>
      <c r="AN10" s="522"/>
      <c r="AO10" s="523"/>
      <c r="AP10" s="521"/>
      <c r="AQ10" s="522"/>
      <c r="AR10" s="522">
        <v>0</v>
      </c>
      <c r="AS10" s="522">
        <v>0</v>
      </c>
      <c r="AT10" s="522">
        <v>0</v>
      </c>
      <c r="AU10" s="667">
        <f t="shared" si="1"/>
        <v>0</v>
      </c>
      <c r="AV10" s="667">
        <f t="shared" si="2"/>
        <v>0</v>
      </c>
      <c r="AW10" s="670">
        <f t="shared" si="3"/>
        <v>0</v>
      </c>
      <c r="AX10" s="670">
        <f t="shared" si="4"/>
        <v>0</v>
      </c>
      <c r="AY10" s="670">
        <f t="shared" si="5"/>
        <v>0</v>
      </c>
    </row>
    <row r="11" spans="1:51" s="593" customFormat="1" x14ac:dyDescent="0.2">
      <c r="A11" s="537" t="s">
        <v>5</v>
      </c>
      <c r="B11" s="537" t="s">
        <v>141</v>
      </c>
      <c r="C11" s="537"/>
      <c r="D11" s="537"/>
      <c r="E11" s="599" t="s">
        <v>103</v>
      </c>
      <c r="F11" s="537">
        <v>274.68</v>
      </c>
      <c r="G11" s="537"/>
      <c r="H11" s="586">
        <f t="shared" si="0"/>
        <v>274.68</v>
      </c>
      <c r="I11" s="537" t="s">
        <v>375</v>
      </c>
      <c r="J11" s="587" t="s">
        <v>73</v>
      </c>
      <c r="K11" s="588" t="s">
        <v>204</v>
      </c>
      <c r="L11" s="589"/>
      <c r="M11" s="589"/>
      <c r="N11" s="589"/>
      <c r="O11" s="589"/>
      <c r="P11" s="589"/>
      <c r="Q11" s="590">
        <v>80784</v>
      </c>
      <c r="R11" s="591">
        <v>108</v>
      </c>
      <c r="S11" s="591">
        <v>483.84</v>
      </c>
      <c r="T11" s="591">
        <v>402.74</v>
      </c>
      <c r="U11" s="592">
        <v>272.11</v>
      </c>
      <c r="V11" s="589">
        <v>49368</v>
      </c>
      <c r="W11" s="589">
        <v>66</v>
      </c>
      <c r="X11" s="589">
        <v>295.68</v>
      </c>
      <c r="Y11" s="589">
        <v>246.12</v>
      </c>
      <c r="Z11" s="589">
        <v>274.68</v>
      </c>
      <c r="AA11" s="590">
        <v>17952</v>
      </c>
      <c r="AB11" s="591">
        <v>290</v>
      </c>
      <c r="AC11" s="591">
        <v>107.52</v>
      </c>
      <c r="AD11" s="591">
        <v>89.5</v>
      </c>
      <c r="AE11" s="592">
        <v>274.68</v>
      </c>
      <c r="AF11" s="589">
        <v>0</v>
      </c>
      <c r="AG11" s="589">
        <v>0</v>
      </c>
      <c r="AH11" s="589">
        <v>0</v>
      </c>
      <c r="AI11" s="589">
        <v>0</v>
      </c>
      <c r="AJ11" s="589">
        <v>274.68</v>
      </c>
      <c r="AK11" s="590"/>
      <c r="AL11" s="591"/>
      <c r="AM11" s="591"/>
      <c r="AN11" s="591"/>
      <c r="AO11" s="592"/>
      <c r="AP11" s="590"/>
      <c r="AQ11" s="591"/>
      <c r="AR11" s="591">
        <v>0</v>
      </c>
      <c r="AS11" s="591">
        <v>0</v>
      </c>
      <c r="AT11" s="591">
        <v>0</v>
      </c>
      <c r="AU11" s="667">
        <f t="shared" si="1"/>
        <v>148104</v>
      </c>
      <c r="AV11" s="667">
        <f t="shared" si="2"/>
        <v>464</v>
      </c>
      <c r="AW11" s="670">
        <f t="shared" si="3"/>
        <v>887.04</v>
      </c>
      <c r="AX11" s="670">
        <f t="shared" si="4"/>
        <v>738.36</v>
      </c>
      <c r="AY11" s="670">
        <f t="shared" si="5"/>
        <v>1096.1500000000001</v>
      </c>
    </row>
    <row r="12" spans="1:51" s="593" customFormat="1" x14ac:dyDescent="0.2">
      <c r="A12" s="537" t="s">
        <v>6</v>
      </c>
      <c r="B12" s="537" t="s">
        <v>141</v>
      </c>
      <c r="C12" s="537">
        <v>386.1</v>
      </c>
      <c r="D12" s="537"/>
      <c r="E12" s="599" t="s">
        <v>103</v>
      </c>
      <c r="F12" s="537"/>
      <c r="G12" s="537"/>
      <c r="H12" s="586">
        <f t="shared" si="0"/>
        <v>386.1</v>
      </c>
      <c r="I12" s="537" t="s">
        <v>379</v>
      </c>
      <c r="J12" s="587" t="s">
        <v>73</v>
      </c>
      <c r="K12" s="588" t="s">
        <v>198</v>
      </c>
      <c r="L12" s="589"/>
      <c r="M12" s="589"/>
      <c r="N12" s="589"/>
      <c r="O12" s="589"/>
      <c r="P12" s="589"/>
      <c r="Q12" s="590">
        <v>0</v>
      </c>
      <c r="R12" s="591">
        <v>0</v>
      </c>
      <c r="S12" s="591">
        <v>386.1</v>
      </c>
      <c r="T12" s="591">
        <v>0</v>
      </c>
      <c r="U12" s="592">
        <v>0</v>
      </c>
      <c r="V12" s="589">
        <v>0</v>
      </c>
      <c r="W12" s="589">
        <v>0</v>
      </c>
      <c r="X12" s="589">
        <v>386.1</v>
      </c>
      <c r="Y12" s="589"/>
      <c r="Z12" s="589"/>
      <c r="AA12" s="590"/>
      <c r="AB12" s="591"/>
      <c r="AC12" s="591"/>
      <c r="AD12" s="591"/>
      <c r="AE12" s="592"/>
      <c r="AF12" s="589">
        <v>0</v>
      </c>
      <c r="AG12" s="589">
        <v>0</v>
      </c>
      <c r="AH12" s="589">
        <v>386.1</v>
      </c>
      <c r="AI12" s="589">
        <v>0</v>
      </c>
      <c r="AJ12" s="589">
        <v>0</v>
      </c>
      <c r="AK12" s="590"/>
      <c r="AL12" s="591"/>
      <c r="AM12" s="591"/>
      <c r="AN12" s="591"/>
      <c r="AO12" s="592"/>
      <c r="AP12" s="590"/>
      <c r="AQ12" s="591"/>
      <c r="AR12" s="591">
        <v>0</v>
      </c>
      <c r="AS12" s="591">
        <v>0</v>
      </c>
      <c r="AT12" s="591">
        <v>0</v>
      </c>
      <c r="AU12" s="667">
        <f t="shared" si="1"/>
        <v>0</v>
      </c>
      <c r="AV12" s="667">
        <f t="shared" si="2"/>
        <v>0</v>
      </c>
      <c r="AW12" s="670">
        <f t="shared" si="3"/>
        <v>1158.3000000000002</v>
      </c>
      <c r="AX12" s="670">
        <f t="shared" si="4"/>
        <v>0</v>
      </c>
      <c r="AY12" s="670">
        <f t="shared" si="5"/>
        <v>0</v>
      </c>
    </row>
    <row r="13" spans="1:51" s="593" customFormat="1" x14ac:dyDescent="0.2">
      <c r="A13" s="537" t="s">
        <v>7</v>
      </c>
      <c r="B13" s="537" t="s">
        <v>141</v>
      </c>
      <c r="C13" s="537">
        <v>228.48</v>
      </c>
      <c r="D13" s="537">
        <v>190.18</v>
      </c>
      <c r="E13" s="599" t="s">
        <v>103</v>
      </c>
      <c r="F13" s="537">
        <v>411.09</v>
      </c>
      <c r="G13" s="537"/>
      <c r="H13" s="586">
        <f t="shared" si="0"/>
        <v>829.75</v>
      </c>
      <c r="I13" s="537" t="s">
        <v>376</v>
      </c>
      <c r="J13" s="587" t="s">
        <v>73</v>
      </c>
      <c r="K13" s="588" t="s">
        <v>275</v>
      </c>
      <c r="L13" s="589"/>
      <c r="M13" s="589"/>
      <c r="N13" s="589"/>
      <c r="O13" s="589"/>
      <c r="P13" s="589"/>
      <c r="Q13" s="590">
        <v>5984</v>
      </c>
      <c r="R13" s="591">
        <v>8</v>
      </c>
      <c r="S13" s="591">
        <v>35.840000000000003</v>
      </c>
      <c r="T13" s="591">
        <v>29.83</v>
      </c>
      <c r="U13" s="592">
        <v>407.24</v>
      </c>
      <c r="V13" s="589">
        <v>39644</v>
      </c>
      <c r="W13" s="589">
        <v>53</v>
      </c>
      <c r="X13" s="589">
        <v>237.44</v>
      </c>
      <c r="Y13" s="589">
        <v>197.64</v>
      </c>
      <c r="Z13" s="589">
        <v>411.09</v>
      </c>
      <c r="AA13" s="590">
        <v>49368</v>
      </c>
      <c r="AB13" s="591">
        <v>748</v>
      </c>
      <c r="AC13" s="591">
        <v>295.68</v>
      </c>
      <c r="AD13" s="591">
        <v>246.12</v>
      </c>
      <c r="AE13" s="592">
        <v>411.09</v>
      </c>
      <c r="AF13" s="589">
        <v>38148</v>
      </c>
      <c r="AG13" s="589">
        <v>51</v>
      </c>
      <c r="AH13" s="589">
        <v>228.48</v>
      </c>
      <c r="AI13" s="589">
        <v>190.18</v>
      </c>
      <c r="AJ13" s="589">
        <v>411.09</v>
      </c>
      <c r="AK13" s="590"/>
      <c r="AL13" s="591"/>
      <c r="AM13" s="591"/>
      <c r="AN13" s="591"/>
      <c r="AO13" s="592"/>
      <c r="AP13" s="590"/>
      <c r="AQ13" s="591"/>
      <c r="AR13" s="591">
        <v>0</v>
      </c>
      <c r="AS13" s="591">
        <v>0</v>
      </c>
      <c r="AT13" s="591">
        <v>0</v>
      </c>
      <c r="AU13" s="667">
        <f t="shared" si="1"/>
        <v>133144</v>
      </c>
      <c r="AV13" s="667">
        <f t="shared" si="2"/>
        <v>860</v>
      </c>
      <c r="AW13" s="670">
        <f t="shared" si="3"/>
        <v>797.44</v>
      </c>
      <c r="AX13" s="670">
        <f t="shared" si="4"/>
        <v>663.77</v>
      </c>
      <c r="AY13" s="670">
        <f t="shared" si="5"/>
        <v>1640.5099999999998</v>
      </c>
    </row>
    <row r="14" spans="1:51" x14ac:dyDescent="0.2">
      <c r="A14" t="s">
        <v>120</v>
      </c>
      <c r="B14" t="s">
        <v>141</v>
      </c>
      <c r="C14"/>
      <c r="D14"/>
      <c r="E14" s="594" t="s">
        <v>103</v>
      </c>
      <c r="F14"/>
      <c r="G14"/>
      <c r="H14" s="358">
        <f t="shared" si="0"/>
        <v>0</v>
      </c>
      <c r="I14"/>
      <c r="J14" s="412" t="s">
        <v>121</v>
      </c>
      <c r="K14" s="413"/>
      <c r="L14" s="503"/>
      <c r="M14" s="503"/>
      <c r="N14" s="503"/>
      <c r="O14" s="503"/>
      <c r="P14" s="503"/>
      <c r="Q14" s="521"/>
      <c r="R14" s="522"/>
      <c r="S14" s="522"/>
      <c r="T14" s="522"/>
      <c r="U14" s="523"/>
      <c r="V14" s="503"/>
      <c r="W14" s="503"/>
      <c r="X14" s="503"/>
      <c r="Y14" s="503"/>
      <c r="Z14" s="503"/>
      <c r="AA14" s="521"/>
      <c r="AB14" s="522"/>
      <c r="AC14" s="522"/>
      <c r="AD14" s="522"/>
      <c r="AE14" s="523"/>
      <c r="AF14" s="503"/>
      <c r="AG14" s="503"/>
      <c r="AH14" s="503"/>
      <c r="AI14" s="503"/>
      <c r="AJ14" s="503"/>
      <c r="AK14" s="521"/>
      <c r="AL14" s="522"/>
      <c r="AM14" s="522"/>
      <c r="AN14" s="522"/>
      <c r="AO14" s="523"/>
      <c r="AP14" s="521"/>
      <c r="AQ14" s="522"/>
      <c r="AR14" s="522">
        <v>0</v>
      </c>
      <c r="AS14" s="522">
        <v>0</v>
      </c>
      <c r="AT14" s="522">
        <v>0</v>
      </c>
      <c r="AU14" s="667">
        <f t="shared" si="1"/>
        <v>0</v>
      </c>
      <c r="AV14" s="667">
        <f t="shared" si="2"/>
        <v>0</v>
      </c>
      <c r="AW14" s="670">
        <f t="shared" si="3"/>
        <v>0</v>
      </c>
      <c r="AX14" s="670">
        <f t="shared" si="4"/>
        <v>0</v>
      </c>
      <c r="AY14" s="670">
        <f t="shared" si="5"/>
        <v>0</v>
      </c>
    </row>
    <row r="15" spans="1:51" s="629" customFormat="1" x14ac:dyDescent="0.2">
      <c r="A15" s="620" t="s">
        <v>8</v>
      </c>
      <c r="B15" s="620" t="s">
        <v>141</v>
      </c>
      <c r="C15" s="620">
        <v>107.36</v>
      </c>
      <c r="D15" s="620">
        <v>82.04</v>
      </c>
      <c r="E15" s="621" t="s">
        <v>103</v>
      </c>
      <c r="F15" s="620">
        <v>274.68</v>
      </c>
      <c r="G15" s="620"/>
      <c r="H15" s="622">
        <f t="shared" si="0"/>
        <v>464.08000000000004</v>
      </c>
      <c r="I15" s="620" t="s">
        <v>383</v>
      </c>
      <c r="J15" s="623" t="s">
        <v>74</v>
      </c>
      <c r="K15" s="624" t="s">
        <v>292</v>
      </c>
      <c r="L15" s="625"/>
      <c r="M15" s="625"/>
      <c r="N15" s="625"/>
      <c r="O15" s="625"/>
      <c r="P15" s="625"/>
      <c r="Q15" s="626">
        <v>376992</v>
      </c>
      <c r="R15" s="627">
        <v>504</v>
      </c>
      <c r="S15" s="627">
        <v>2257.92</v>
      </c>
      <c r="T15" s="627">
        <v>1879.47</v>
      </c>
      <c r="U15" s="628">
        <v>274.68</v>
      </c>
      <c r="V15" s="625">
        <v>235620</v>
      </c>
      <c r="W15" s="625">
        <v>315</v>
      </c>
      <c r="X15" s="625">
        <v>1411.2</v>
      </c>
      <c r="Y15" s="625">
        <v>1174.67</v>
      </c>
      <c r="Z15" s="625">
        <v>274.68</v>
      </c>
      <c r="AA15" s="626">
        <v>203456</v>
      </c>
      <c r="AB15" s="627">
        <v>272</v>
      </c>
      <c r="AC15" s="627">
        <v>1218.56</v>
      </c>
      <c r="AD15" s="627">
        <v>1014.32</v>
      </c>
      <c r="AE15" s="628">
        <v>274.68</v>
      </c>
      <c r="AF15" s="625"/>
      <c r="AG15" s="625"/>
      <c r="AH15" s="625">
        <v>107.36</v>
      </c>
      <c r="AI15" s="625">
        <v>82.04</v>
      </c>
      <c r="AJ15" s="625">
        <v>274.68</v>
      </c>
      <c r="AK15" s="626"/>
      <c r="AL15" s="627"/>
      <c r="AM15" s="627"/>
      <c r="AN15" s="627"/>
      <c r="AO15" s="628"/>
      <c r="AP15" s="626"/>
      <c r="AQ15" s="627"/>
      <c r="AR15" s="627">
        <v>0</v>
      </c>
      <c r="AS15" s="627">
        <v>0</v>
      </c>
      <c r="AT15" s="627">
        <v>0</v>
      </c>
      <c r="AU15" s="667">
        <f t="shared" si="1"/>
        <v>816068</v>
      </c>
      <c r="AV15" s="667">
        <f t="shared" si="2"/>
        <v>1091</v>
      </c>
      <c r="AW15" s="670">
        <f t="shared" si="3"/>
        <v>4995.04</v>
      </c>
      <c r="AX15" s="670">
        <f t="shared" si="4"/>
        <v>4150.5000000000009</v>
      </c>
      <c r="AY15" s="670">
        <f t="shared" si="5"/>
        <v>1098.72</v>
      </c>
    </row>
    <row r="16" spans="1:51" s="629" customFormat="1" x14ac:dyDescent="0.2">
      <c r="A16" s="620" t="s">
        <v>9</v>
      </c>
      <c r="B16" s="620" t="s">
        <v>141</v>
      </c>
      <c r="C16" s="620">
        <v>2039.84</v>
      </c>
      <c r="D16" s="620">
        <v>1558.76</v>
      </c>
      <c r="E16" s="621" t="s">
        <v>103</v>
      </c>
      <c r="F16" s="620">
        <v>274.68</v>
      </c>
      <c r="G16" s="620"/>
      <c r="H16" s="622">
        <f t="shared" si="0"/>
        <v>3873.2799999999997</v>
      </c>
      <c r="I16" s="620" t="s">
        <v>383</v>
      </c>
      <c r="J16" s="623" t="s">
        <v>74</v>
      </c>
      <c r="K16" s="624" t="s">
        <v>259</v>
      </c>
      <c r="L16" s="625"/>
      <c r="M16" s="625"/>
      <c r="N16" s="625">
        <v>0</v>
      </c>
      <c r="O16" s="625">
        <v>0</v>
      </c>
      <c r="P16" s="625">
        <v>0</v>
      </c>
      <c r="Q16" s="626">
        <v>4488</v>
      </c>
      <c r="R16" s="627">
        <v>6</v>
      </c>
      <c r="S16" s="627">
        <v>26.88</v>
      </c>
      <c r="T16" s="627">
        <v>22.37</v>
      </c>
      <c r="U16" s="628">
        <v>274.68</v>
      </c>
      <c r="V16" s="625">
        <v>5984</v>
      </c>
      <c r="W16" s="625">
        <v>8</v>
      </c>
      <c r="X16" s="625">
        <v>35.840000000000003</v>
      </c>
      <c r="Y16" s="625">
        <v>29.83</v>
      </c>
      <c r="Z16" s="625">
        <v>274.68</v>
      </c>
      <c r="AA16" s="626">
        <v>5984</v>
      </c>
      <c r="AB16" s="627">
        <v>8</v>
      </c>
      <c r="AC16" s="627">
        <v>35.840000000000003</v>
      </c>
      <c r="AD16" s="627">
        <v>29.83</v>
      </c>
      <c r="AE16" s="628">
        <v>274.68</v>
      </c>
      <c r="AF16" s="625">
        <v>312664</v>
      </c>
      <c r="AG16" s="625">
        <v>418</v>
      </c>
      <c r="AH16" s="625">
        <v>2039.84</v>
      </c>
      <c r="AI16" s="625">
        <v>1558.76</v>
      </c>
      <c r="AJ16" s="625">
        <v>274.68</v>
      </c>
      <c r="AK16" s="626"/>
      <c r="AL16" s="627"/>
      <c r="AM16" s="627"/>
      <c r="AN16" s="627"/>
      <c r="AO16" s="628"/>
      <c r="AP16" s="626"/>
      <c r="AQ16" s="627"/>
      <c r="AR16" s="627">
        <v>0</v>
      </c>
      <c r="AS16" s="627">
        <v>0</v>
      </c>
      <c r="AT16" s="627">
        <v>0</v>
      </c>
      <c r="AU16" s="667">
        <f t="shared" si="1"/>
        <v>329120</v>
      </c>
      <c r="AV16" s="667">
        <f t="shared" si="2"/>
        <v>440</v>
      </c>
      <c r="AW16" s="670">
        <f t="shared" si="3"/>
        <v>2138.4</v>
      </c>
      <c r="AX16" s="670">
        <f t="shared" si="4"/>
        <v>1640.79</v>
      </c>
      <c r="AY16" s="670">
        <f t="shared" si="5"/>
        <v>1098.72</v>
      </c>
    </row>
    <row r="17" spans="1:51" s="629" customFormat="1" x14ac:dyDescent="0.2">
      <c r="A17" s="620" t="s">
        <v>10</v>
      </c>
      <c r="B17" s="620" t="s">
        <v>141</v>
      </c>
      <c r="C17" s="620">
        <v>653.91999999999996</v>
      </c>
      <c r="D17" s="620">
        <v>499.7</v>
      </c>
      <c r="E17" s="621" t="s">
        <v>103</v>
      </c>
      <c r="F17" s="620">
        <v>549.39</v>
      </c>
      <c r="G17" s="620"/>
      <c r="H17" s="622">
        <f t="shared" si="0"/>
        <v>1703.0099999999998</v>
      </c>
      <c r="I17" s="620" t="s">
        <v>383</v>
      </c>
      <c r="J17" s="623" t="s">
        <v>74</v>
      </c>
      <c r="K17" s="624" t="s">
        <v>250</v>
      </c>
      <c r="L17" s="625"/>
      <c r="M17" s="625"/>
      <c r="N17" s="625"/>
      <c r="O17" s="625"/>
      <c r="P17" s="625"/>
      <c r="Q17" s="626">
        <v>208692</v>
      </c>
      <c r="R17" s="627">
        <v>279</v>
      </c>
      <c r="S17" s="627">
        <v>1249.92</v>
      </c>
      <c r="T17" s="627">
        <v>1040.42</v>
      </c>
      <c r="U17" s="628">
        <v>549.39</v>
      </c>
      <c r="V17" s="625">
        <v>175032</v>
      </c>
      <c r="W17" s="625">
        <v>234</v>
      </c>
      <c r="X17" s="625">
        <v>1048.32</v>
      </c>
      <c r="Y17" s="625">
        <v>872.61</v>
      </c>
      <c r="Z17" s="625">
        <v>549.39</v>
      </c>
      <c r="AA17" s="626">
        <v>129404</v>
      </c>
      <c r="AB17" s="627">
        <v>173</v>
      </c>
      <c r="AC17" s="627">
        <v>775.04</v>
      </c>
      <c r="AD17" s="627">
        <v>645.13</v>
      </c>
      <c r="AE17" s="628">
        <v>549.39</v>
      </c>
      <c r="AF17" s="625">
        <v>100232</v>
      </c>
      <c r="AG17" s="625">
        <v>134</v>
      </c>
      <c r="AH17" s="625">
        <v>653.91999999999996</v>
      </c>
      <c r="AI17" s="625">
        <v>499.7</v>
      </c>
      <c r="AJ17" s="625">
        <v>549.39</v>
      </c>
      <c r="AK17" s="626"/>
      <c r="AL17" s="627"/>
      <c r="AM17" s="627"/>
      <c r="AN17" s="627"/>
      <c r="AO17" s="628"/>
      <c r="AP17" s="626"/>
      <c r="AQ17" s="627"/>
      <c r="AR17" s="627">
        <v>0</v>
      </c>
      <c r="AS17" s="627">
        <v>0</v>
      </c>
      <c r="AT17" s="627">
        <v>0</v>
      </c>
      <c r="AU17" s="667">
        <f t="shared" si="1"/>
        <v>613360</v>
      </c>
      <c r="AV17" s="667">
        <f t="shared" si="2"/>
        <v>820</v>
      </c>
      <c r="AW17" s="670">
        <f>N17+S17+X17+AC17+AH17+AM17+AR17</f>
        <v>3727.2</v>
      </c>
      <c r="AX17" s="670">
        <f t="shared" si="4"/>
        <v>3057.86</v>
      </c>
      <c r="AY17" s="670">
        <f t="shared" si="5"/>
        <v>2197.56</v>
      </c>
    </row>
    <row r="18" spans="1:51" s="663" customFormat="1" x14ac:dyDescent="0.2">
      <c r="A18" s="653" t="s">
        <v>11</v>
      </c>
      <c r="B18" s="653" t="s">
        <v>141</v>
      </c>
      <c r="C18" s="653">
        <v>824.72</v>
      </c>
      <c r="D18" s="653">
        <v>630.22</v>
      </c>
      <c r="E18" s="654" t="s">
        <v>103</v>
      </c>
      <c r="F18" s="653">
        <v>549.39</v>
      </c>
      <c r="G18" s="653"/>
      <c r="H18" s="655">
        <f t="shared" si="0"/>
        <v>2004.33</v>
      </c>
      <c r="I18" s="663" t="s">
        <v>393</v>
      </c>
      <c r="J18" s="656" t="s">
        <v>75</v>
      </c>
      <c r="K18" s="672" t="s">
        <v>156</v>
      </c>
      <c r="L18" s="658">
        <v>225896</v>
      </c>
      <c r="M18" s="658">
        <v>302</v>
      </c>
      <c r="N18" s="658">
        <v>1352.96</v>
      </c>
      <c r="O18" s="658">
        <v>1126.19</v>
      </c>
      <c r="P18" s="658">
        <v>535.25</v>
      </c>
      <c r="Q18" s="659">
        <v>312664</v>
      </c>
      <c r="R18" s="660">
        <v>418</v>
      </c>
      <c r="S18" s="660">
        <v>1872.64</v>
      </c>
      <c r="T18" s="660">
        <v>1558.76</v>
      </c>
      <c r="U18" s="661">
        <v>549.39</v>
      </c>
      <c r="V18" s="658">
        <v>0</v>
      </c>
      <c r="W18" s="658">
        <v>0</v>
      </c>
      <c r="X18" s="658">
        <v>0</v>
      </c>
      <c r="Y18" s="658">
        <v>0</v>
      </c>
      <c r="Z18" s="658">
        <v>0</v>
      </c>
      <c r="AA18" s="659">
        <v>93500</v>
      </c>
      <c r="AB18" s="660">
        <v>125</v>
      </c>
      <c r="AC18" s="660">
        <v>560</v>
      </c>
      <c r="AD18" s="660">
        <v>466.14</v>
      </c>
      <c r="AE18" s="661">
        <v>549.39</v>
      </c>
      <c r="AF18" s="658">
        <v>126412</v>
      </c>
      <c r="AG18" s="658">
        <v>169</v>
      </c>
      <c r="AH18" s="658">
        <v>824.72</v>
      </c>
      <c r="AI18" s="658">
        <v>630.22</v>
      </c>
      <c r="AJ18" s="658">
        <v>549.39</v>
      </c>
      <c r="AK18" s="659"/>
      <c r="AL18" s="660"/>
      <c r="AM18" s="660"/>
      <c r="AN18" s="660"/>
      <c r="AO18" s="661"/>
      <c r="AP18" s="659"/>
      <c r="AQ18" s="660"/>
      <c r="AR18" s="660">
        <v>0</v>
      </c>
      <c r="AS18" s="660">
        <v>0</v>
      </c>
      <c r="AT18" s="660">
        <v>0</v>
      </c>
      <c r="AU18" s="680">
        <f t="shared" si="1"/>
        <v>758472</v>
      </c>
      <c r="AV18" s="680">
        <f t="shared" si="2"/>
        <v>1014</v>
      </c>
      <c r="AW18" s="681">
        <f t="shared" si="3"/>
        <v>4610.3200000000006</v>
      </c>
      <c r="AX18" s="681">
        <f t="shared" si="4"/>
        <v>3781.3099999999995</v>
      </c>
      <c r="AY18" s="681">
        <f t="shared" si="5"/>
        <v>2183.4199999999996</v>
      </c>
    </row>
    <row r="19" spans="1:51" s="663" customFormat="1" x14ac:dyDescent="0.2">
      <c r="A19" s="653" t="s">
        <v>12</v>
      </c>
      <c r="B19" s="653" t="s">
        <v>141</v>
      </c>
      <c r="C19" s="653">
        <v>122</v>
      </c>
      <c r="D19" s="653">
        <v>93.23</v>
      </c>
      <c r="E19" s="654" t="s">
        <v>103</v>
      </c>
      <c r="F19" s="653">
        <v>274.68</v>
      </c>
      <c r="G19" s="653"/>
      <c r="H19" s="655">
        <f t="shared" si="0"/>
        <v>489.91</v>
      </c>
      <c r="I19" s="663" t="s">
        <v>392</v>
      </c>
      <c r="J19" s="656" t="s">
        <v>75</v>
      </c>
      <c r="K19" s="672" t="s">
        <v>155</v>
      </c>
      <c r="L19" s="658">
        <v>295460</v>
      </c>
      <c r="M19" s="658">
        <v>395</v>
      </c>
      <c r="N19" s="658">
        <v>1769.6</v>
      </c>
      <c r="O19" s="658">
        <v>1472.99</v>
      </c>
      <c r="P19" s="658">
        <v>267.61</v>
      </c>
      <c r="Q19" s="659">
        <v>239360</v>
      </c>
      <c r="R19" s="660">
        <v>320</v>
      </c>
      <c r="S19" s="660">
        <v>1433.6</v>
      </c>
      <c r="T19" s="660">
        <v>1193.31</v>
      </c>
      <c r="U19" s="661">
        <v>274.68</v>
      </c>
      <c r="V19" s="658">
        <v>136884</v>
      </c>
      <c r="W19" s="658">
        <v>2320</v>
      </c>
      <c r="X19" s="658">
        <v>819.84</v>
      </c>
      <c r="Y19" s="658">
        <v>682.43</v>
      </c>
      <c r="Z19" s="658">
        <v>274.68</v>
      </c>
      <c r="AA19" s="659">
        <v>62832</v>
      </c>
      <c r="AB19" s="660">
        <v>84</v>
      </c>
      <c r="AC19" s="660">
        <v>376.32</v>
      </c>
      <c r="AD19" s="660">
        <v>313.24</v>
      </c>
      <c r="AE19" s="661">
        <v>274.68</v>
      </c>
      <c r="AF19" s="658">
        <v>18700</v>
      </c>
      <c r="AG19" s="658">
        <v>25</v>
      </c>
      <c r="AH19" s="658">
        <v>122</v>
      </c>
      <c r="AI19" s="658">
        <v>93.23</v>
      </c>
      <c r="AJ19" s="658">
        <v>274.68</v>
      </c>
      <c r="AK19" s="659"/>
      <c r="AL19" s="660"/>
      <c r="AM19" s="660"/>
      <c r="AN19" s="660"/>
      <c r="AO19" s="661"/>
      <c r="AP19" s="659"/>
      <c r="AQ19" s="660"/>
      <c r="AR19" s="660">
        <v>0</v>
      </c>
      <c r="AS19" s="660">
        <v>0</v>
      </c>
      <c r="AT19" s="660">
        <v>0</v>
      </c>
      <c r="AU19" s="680">
        <f t="shared" si="1"/>
        <v>753236</v>
      </c>
      <c r="AV19" s="680">
        <f t="shared" si="2"/>
        <v>3144</v>
      </c>
      <c r="AW19" s="681">
        <f t="shared" si="3"/>
        <v>4521.3599999999997</v>
      </c>
      <c r="AX19" s="681">
        <f t="shared" si="4"/>
        <v>3755.2000000000003</v>
      </c>
      <c r="AY19" s="681">
        <f t="shared" si="5"/>
        <v>1366.3300000000002</v>
      </c>
    </row>
    <row r="20" spans="1:51" s="629" customFormat="1" x14ac:dyDescent="0.2">
      <c r="A20" s="620" t="s">
        <v>13</v>
      </c>
      <c r="B20" s="620" t="s">
        <v>141</v>
      </c>
      <c r="C20" s="620">
        <v>224.48</v>
      </c>
      <c r="D20" s="620">
        <v>171.54</v>
      </c>
      <c r="E20" s="621" t="s">
        <v>103</v>
      </c>
      <c r="F20" s="620">
        <v>274.68</v>
      </c>
      <c r="G20" s="620"/>
      <c r="H20" s="622">
        <f t="shared" si="0"/>
        <v>670.7</v>
      </c>
      <c r="I20" s="620" t="s">
        <v>383</v>
      </c>
      <c r="J20" s="623" t="s">
        <v>76</v>
      </c>
      <c r="K20" s="624" t="s">
        <v>248</v>
      </c>
      <c r="L20" s="625"/>
      <c r="M20" s="625"/>
      <c r="N20" s="625"/>
      <c r="O20" s="625"/>
      <c r="P20" s="625"/>
      <c r="Q20" s="626">
        <v>279752</v>
      </c>
      <c r="R20" s="627">
        <v>374</v>
      </c>
      <c r="S20" s="627">
        <v>1675.52</v>
      </c>
      <c r="T20" s="627">
        <v>1394.68</v>
      </c>
      <c r="U20" s="628">
        <v>274.68</v>
      </c>
      <c r="V20" s="625">
        <v>179521</v>
      </c>
      <c r="W20" s="625">
        <v>240</v>
      </c>
      <c r="X20" s="625">
        <v>1075.2</v>
      </c>
      <c r="Y20" s="625">
        <v>894.98</v>
      </c>
      <c r="Z20" s="625">
        <v>274.68</v>
      </c>
      <c r="AA20" s="626">
        <v>118184</v>
      </c>
      <c r="AB20" s="627">
        <v>158</v>
      </c>
      <c r="AC20" s="627">
        <v>707.84</v>
      </c>
      <c r="AD20" s="627">
        <v>589.20000000000005</v>
      </c>
      <c r="AE20" s="628">
        <v>274.68</v>
      </c>
      <c r="AF20" s="625">
        <v>34408</v>
      </c>
      <c r="AG20" s="625">
        <v>46</v>
      </c>
      <c r="AH20" s="625">
        <v>224.48</v>
      </c>
      <c r="AI20" s="625">
        <v>171.54</v>
      </c>
      <c r="AJ20" s="625">
        <v>274.68</v>
      </c>
      <c r="AK20" s="626"/>
      <c r="AL20" s="627"/>
      <c r="AM20" s="627"/>
      <c r="AN20" s="627"/>
      <c r="AO20" s="628"/>
      <c r="AP20" s="626"/>
      <c r="AQ20" s="627"/>
      <c r="AR20" s="627">
        <v>0</v>
      </c>
      <c r="AS20" s="627">
        <v>0</v>
      </c>
      <c r="AT20" s="627">
        <v>0</v>
      </c>
      <c r="AU20" s="667">
        <f t="shared" si="1"/>
        <v>611865</v>
      </c>
      <c r="AV20" s="667">
        <f t="shared" si="2"/>
        <v>818</v>
      </c>
      <c r="AW20" s="670">
        <f t="shared" si="3"/>
        <v>3683.0400000000004</v>
      </c>
      <c r="AX20" s="670">
        <f t="shared" si="4"/>
        <v>3050.3999999999996</v>
      </c>
      <c r="AY20" s="670">
        <f t="shared" si="5"/>
        <v>1098.72</v>
      </c>
    </row>
    <row r="21" spans="1:51" s="629" customFormat="1" x14ac:dyDescent="0.2">
      <c r="A21" s="620" t="s">
        <v>14</v>
      </c>
      <c r="B21" s="620" t="s">
        <v>141</v>
      </c>
      <c r="C21" s="620">
        <v>624.64</v>
      </c>
      <c r="D21" s="620">
        <v>477.32</v>
      </c>
      <c r="E21" s="621" t="s">
        <v>103</v>
      </c>
      <c r="F21" s="620">
        <v>411.09</v>
      </c>
      <c r="G21" s="620"/>
      <c r="H21" s="622">
        <f t="shared" si="0"/>
        <v>1513.05</v>
      </c>
      <c r="I21" s="620" t="s">
        <v>383</v>
      </c>
      <c r="J21" s="623" t="s">
        <v>76</v>
      </c>
      <c r="K21" s="624" t="s">
        <v>291</v>
      </c>
      <c r="L21" s="625"/>
      <c r="M21" s="625"/>
      <c r="N21" s="625"/>
      <c r="O21" s="625"/>
      <c r="P21" s="625"/>
      <c r="Q21" s="626">
        <v>187748</v>
      </c>
      <c r="R21" s="627">
        <v>251</v>
      </c>
      <c r="S21" s="627">
        <v>1124.48</v>
      </c>
      <c r="T21" s="627">
        <v>936</v>
      </c>
      <c r="U21" s="628">
        <v>411.09</v>
      </c>
      <c r="V21" s="625">
        <v>220660</v>
      </c>
      <c r="W21" s="625">
        <v>295</v>
      </c>
      <c r="X21" s="625">
        <v>1321.6</v>
      </c>
      <c r="Y21" s="625">
        <v>1100.08</v>
      </c>
      <c r="Z21" s="625">
        <v>411.09</v>
      </c>
      <c r="AA21" s="626">
        <v>90508</v>
      </c>
      <c r="AB21" s="627">
        <v>121</v>
      </c>
      <c r="AC21" s="627">
        <v>542.08000000000004</v>
      </c>
      <c r="AD21" s="627">
        <v>451.22</v>
      </c>
      <c r="AE21" s="628">
        <v>411.09</v>
      </c>
      <c r="AF21" s="625">
        <v>95744</v>
      </c>
      <c r="AG21" s="625">
        <v>128</v>
      </c>
      <c r="AH21" s="625">
        <v>624.64</v>
      </c>
      <c r="AI21" s="625">
        <v>477.32</v>
      </c>
      <c r="AJ21" s="625">
        <v>411.09</v>
      </c>
      <c r="AK21" s="626"/>
      <c r="AL21" s="627"/>
      <c r="AM21" s="627"/>
      <c r="AN21" s="627"/>
      <c r="AO21" s="628"/>
      <c r="AP21" s="626"/>
      <c r="AQ21" s="627"/>
      <c r="AR21" s="627">
        <v>0</v>
      </c>
      <c r="AS21" s="627">
        <v>0</v>
      </c>
      <c r="AT21" s="627">
        <v>0</v>
      </c>
      <c r="AU21" s="667">
        <f t="shared" si="1"/>
        <v>594660</v>
      </c>
      <c r="AV21" s="667">
        <f t="shared" si="2"/>
        <v>795</v>
      </c>
      <c r="AW21" s="670">
        <f t="shared" si="3"/>
        <v>3612.7999999999997</v>
      </c>
      <c r="AX21" s="670">
        <f t="shared" si="4"/>
        <v>2964.6200000000003</v>
      </c>
      <c r="AY21" s="670">
        <f t="shared" si="5"/>
        <v>1644.36</v>
      </c>
    </row>
    <row r="22" spans="1:51" s="593" customFormat="1" x14ac:dyDescent="0.2">
      <c r="A22" s="537" t="s">
        <v>15</v>
      </c>
      <c r="B22" s="537" t="s">
        <v>141</v>
      </c>
      <c r="C22" s="604">
        <v>215.04</v>
      </c>
      <c r="D22" s="537">
        <v>181.13</v>
      </c>
      <c r="E22" s="599" t="s">
        <v>103</v>
      </c>
      <c r="F22" s="537">
        <v>274.68</v>
      </c>
      <c r="G22" s="537"/>
      <c r="H22" s="586">
        <f t="shared" si="0"/>
        <v>670.84999999999991</v>
      </c>
      <c r="I22" s="537" t="s">
        <v>373</v>
      </c>
      <c r="J22" s="587" t="s">
        <v>77</v>
      </c>
      <c r="K22" s="588" t="s">
        <v>240</v>
      </c>
      <c r="L22" s="589"/>
      <c r="M22" s="589"/>
      <c r="N22" s="589"/>
      <c r="O22" s="589"/>
      <c r="P22" s="589"/>
      <c r="Q22" s="590">
        <v>14212</v>
      </c>
      <c r="R22" s="591">
        <v>19</v>
      </c>
      <c r="S22" s="591">
        <v>85.12</v>
      </c>
      <c r="T22" s="591">
        <v>71.7</v>
      </c>
      <c r="U22" s="592">
        <v>272.92</v>
      </c>
      <c r="V22" s="589">
        <v>41140</v>
      </c>
      <c r="W22" s="589">
        <v>55</v>
      </c>
      <c r="X22" s="589">
        <v>246.4</v>
      </c>
      <c r="Y22" s="589">
        <v>207.55</v>
      </c>
      <c r="Z22" s="589">
        <v>274.68</v>
      </c>
      <c r="AA22" s="590">
        <v>41140</v>
      </c>
      <c r="AB22" s="591">
        <v>697</v>
      </c>
      <c r="AC22" s="591">
        <v>246.4</v>
      </c>
      <c r="AD22" s="591">
        <v>207.55</v>
      </c>
      <c r="AE22" s="592">
        <v>274.68</v>
      </c>
      <c r="AF22" s="589">
        <v>0</v>
      </c>
      <c r="AG22" s="589">
        <v>0</v>
      </c>
      <c r="AH22" s="589">
        <v>215.04</v>
      </c>
      <c r="AI22" s="589">
        <v>181.13</v>
      </c>
      <c r="AJ22" s="589">
        <v>274.68</v>
      </c>
      <c r="AK22" s="590"/>
      <c r="AL22" s="591"/>
      <c r="AM22" s="591"/>
      <c r="AN22" s="591"/>
      <c r="AO22" s="592"/>
      <c r="AP22" s="590"/>
      <c r="AQ22" s="591"/>
      <c r="AR22" s="591">
        <v>0</v>
      </c>
      <c r="AS22" s="591">
        <v>0</v>
      </c>
      <c r="AT22" s="591">
        <v>0</v>
      </c>
      <c r="AU22" s="667">
        <f t="shared" si="1"/>
        <v>96492</v>
      </c>
      <c r="AV22" s="667">
        <f t="shared" si="2"/>
        <v>771</v>
      </c>
      <c r="AW22" s="670">
        <f t="shared" si="3"/>
        <v>792.95999999999992</v>
      </c>
      <c r="AX22" s="670">
        <f t="shared" si="4"/>
        <v>667.93000000000006</v>
      </c>
      <c r="AY22" s="670">
        <f t="shared" si="5"/>
        <v>1096.96</v>
      </c>
    </row>
    <row r="23" spans="1:51" s="593" customFormat="1" x14ac:dyDescent="0.2">
      <c r="A23" s="537" t="s">
        <v>16</v>
      </c>
      <c r="B23" s="537" t="s">
        <v>141</v>
      </c>
      <c r="C23" s="604">
        <v>124.81</v>
      </c>
      <c r="D23" s="537"/>
      <c r="E23" s="599" t="s">
        <v>103</v>
      </c>
      <c r="F23" s="537"/>
      <c r="G23" s="537"/>
      <c r="H23" s="586">
        <f t="shared" si="0"/>
        <v>124.81</v>
      </c>
      <c r="I23" s="537" t="s">
        <v>373</v>
      </c>
      <c r="J23" s="587" t="s">
        <v>77</v>
      </c>
      <c r="K23" s="588" t="s">
        <v>242</v>
      </c>
      <c r="L23" s="589"/>
      <c r="M23" s="589"/>
      <c r="N23" s="589"/>
      <c r="O23" s="589"/>
      <c r="P23" s="589"/>
      <c r="Q23" s="590">
        <v>0</v>
      </c>
      <c r="R23" s="591">
        <v>0</v>
      </c>
      <c r="S23" s="591">
        <v>124.81</v>
      </c>
      <c r="T23" s="591">
        <v>0</v>
      </c>
      <c r="U23" s="592">
        <v>0</v>
      </c>
      <c r="V23" s="589">
        <v>0</v>
      </c>
      <c r="W23" s="589">
        <v>0</v>
      </c>
      <c r="X23" s="589">
        <v>124.81</v>
      </c>
      <c r="Y23" s="589">
        <v>0</v>
      </c>
      <c r="Z23" s="589">
        <v>0</v>
      </c>
      <c r="AA23" s="590">
        <v>0</v>
      </c>
      <c r="AB23" s="591">
        <v>0</v>
      </c>
      <c r="AC23" s="591">
        <v>124.81</v>
      </c>
      <c r="AD23" s="591">
        <v>0</v>
      </c>
      <c r="AE23" s="592">
        <v>0</v>
      </c>
      <c r="AF23" s="589">
        <v>0</v>
      </c>
      <c r="AG23" s="589">
        <v>0</v>
      </c>
      <c r="AH23" s="589">
        <v>124.81</v>
      </c>
      <c r="AI23" s="589">
        <v>0</v>
      </c>
      <c r="AJ23" s="589">
        <v>0</v>
      </c>
      <c r="AK23" s="590"/>
      <c r="AL23" s="591"/>
      <c r="AM23" s="591"/>
      <c r="AN23" s="591"/>
      <c r="AO23" s="592"/>
      <c r="AP23" s="590"/>
      <c r="AQ23" s="591"/>
      <c r="AR23" s="591">
        <v>0</v>
      </c>
      <c r="AS23" s="591">
        <v>0</v>
      </c>
      <c r="AT23" s="591">
        <v>0</v>
      </c>
      <c r="AU23" s="667">
        <f t="shared" si="1"/>
        <v>0</v>
      </c>
      <c r="AV23" s="667">
        <f t="shared" si="2"/>
        <v>0</v>
      </c>
      <c r="AW23" s="670">
        <f t="shared" si="3"/>
        <v>499.24</v>
      </c>
      <c r="AX23" s="670">
        <f t="shared" si="4"/>
        <v>0</v>
      </c>
      <c r="AY23" s="670">
        <f t="shared" si="5"/>
        <v>0</v>
      </c>
    </row>
    <row r="24" spans="1:51" s="593" customFormat="1" x14ac:dyDescent="0.2">
      <c r="A24" s="537" t="s">
        <v>17</v>
      </c>
      <c r="B24" s="537" t="s">
        <v>141</v>
      </c>
      <c r="C24" s="604">
        <v>124.81</v>
      </c>
      <c r="D24" s="537"/>
      <c r="E24" s="599" t="s">
        <v>103</v>
      </c>
      <c r="F24" s="537"/>
      <c r="G24" s="537"/>
      <c r="H24" s="586">
        <f t="shared" si="0"/>
        <v>124.81</v>
      </c>
      <c r="I24" s="537" t="s">
        <v>373</v>
      </c>
      <c r="J24" s="587" t="s">
        <v>77</v>
      </c>
      <c r="K24" s="588" t="s">
        <v>265</v>
      </c>
      <c r="L24" s="589"/>
      <c r="M24" s="589"/>
      <c r="N24" s="589"/>
      <c r="O24" s="589"/>
      <c r="P24" s="589"/>
      <c r="Q24" s="590">
        <v>0</v>
      </c>
      <c r="R24" s="591">
        <v>0</v>
      </c>
      <c r="S24" s="591">
        <v>124.81</v>
      </c>
      <c r="T24" s="591">
        <v>0</v>
      </c>
      <c r="U24" s="592">
        <v>0</v>
      </c>
      <c r="V24" s="589">
        <v>0</v>
      </c>
      <c r="W24" s="589">
        <v>0</v>
      </c>
      <c r="X24" s="589">
        <v>124.81</v>
      </c>
      <c r="Y24" s="589"/>
      <c r="Z24" s="589"/>
      <c r="AA24" s="590">
        <v>0</v>
      </c>
      <c r="AB24" s="591">
        <v>0</v>
      </c>
      <c r="AC24" s="591">
        <v>124.81</v>
      </c>
      <c r="AD24" s="591">
        <v>0</v>
      </c>
      <c r="AE24" s="592">
        <v>0</v>
      </c>
      <c r="AF24" s="589">
        <v>0</v>
      </c>
      <c r="AG24" s="589">
        <v>0</v>
      </c>
      <c r="AH24" s="589">
        <v>124.81</v>
      </c>
      <c r="AI24" s="589">
        <v>0</v>
      </c>
      <c r="AJ24" s="589">
        <v>0</v>
      </c>
      <c r="AK24" s="590"/>
      <c r="AL24" s="591"/>
      <c r="AM24" s="591"/>
      <c r="AN24" s="591"/>
      <c r="AO24" s="592"/>
      <c r="AP24" s="590"/>
      <c r="AQ24" s="591"/>
      <c r="AR24" s="591">
        <v>0</v>
      </c>
      <c r="AS24" s="591">
        <v>0</v>
      </c>
      <c r="AT24" s="591">
        <v>0</v>
      </c>
      <c r="AU24" s="667">
        <f t="shared" si="1"/>
        <v>0</v>
      </c>
      <c r="AV24" s="667">
        <f t="shared" si="2"/>
        <v>0</v>
      </c>
      <c r="AW24" s="670">
        <f t="shared" si="3"/>
        <v>499.24</v>
      </c>
      <c r="AX24" s="670">
        <f t="shared" si="4"/>
        <v>0</v>
      </c>
      <c r="AY24" s="670">
        <f t="shared" si="5"/>
        <v>0</v>
      </c>
    </row>
    <row r="25" spans="1:51" s="593" customFormat="1" x14ac:dyDescent="0.2">
      <c r="A25" s="537" t="s">
        <v>18</v>
      </c>
      <c r="B25" s="537" t="s">
        <v>141</v>
      </c>
      <c r="C25" s="604">
        <v>53.76</v>
      </c>
      <c r="D25" s="537">
        <v>0</v>
      </c>
      <c r="E25" s="599" t="s">
        <v>103</v>
      </c>
      <c r="F25" s="537">
        <v>274.68</v>
      </c>
      <c r="G25" s="537"/>
      <c r="H25" s="586">
        <f t="shared" si="0"/>
        <v>328.44</v>
      </c>
      <c r="I25" s="537" t="s">
        <v>373</v>
      </c>
      <c r="J25" s="587" t="s">
        <v>77</v>
      </c>
      <c r="K25" s="588" t="s">
        <v>244</v>
      </c>
      <c r="L25" s="589"/>
      <c r="M25" s="589"/>
      <c r="N25" s="589"/>
      <c r="O25" s="589"/>
      <c r="P25" s="589"/>
      <c r="Q25" s="590">
        <v>79288</v>
      </c>
      <c r="R25" s="591">
        <v>106</v>
      </c>
      <c r="S25" s="591">
        <v>474.88</v>
      </c>
      <c r="T25" s="591">
        <v>0</v>
      </c>
      <c r="U25" s="592">
        <v>272.92</v>
      </c>
      <c r="V25" s="589">
        <v>140624</v>
      </c>
      <c r="W25" s="589">
        <v>188</v>
      </c>
      <c r="X25" s="589">
        <v>842.24</v>
      </c>
      <c r="Y25" s="589"/>
      <c r="Z25" s="589">
        <v>274.68</v>
      </c>
      <c r="AA25" s="590">
        <v>76296</v>
      </c>
      <c r="AB25" s="591">
        <v>1293</v>
      </c>
      <c r="AC25" s="591">
        <v>456.96</v>
      </c>
      <c r="AD25" s="591">
        <v>274.68</v>
      </c>
      <c r="AE25" s="592">
        <v>0</v>
      </c>
      <c r="AF25" s="589">
        <v>8976</v>
      </c>
      <c r="AG25" s="589">
        <v>12</v>
      </c>
      <c r="AH25" s="589">
        <v>53.76</v>
      </c>
      <c r="AI25" s="589">
        <v>0</v>
      </c>
      <c r="AJ25" s="589">
        <v>274.68</v>
      </c>
      <c r="AK25" s="590"/>
      <c r="AL25" s="591"/>
      <c r="AM25" s="591"/>
      <c r="AN25" s="591"/>
      <c r="AO25" s="592"/>
      <c r="AP25" s="590"/>
      <c r="AQ25" s="591"/>
      <c r="AR25" s="591">
        <v>0</v>
      </c>
      <c r="AS25" s="591">
        <v>0</v>
      </c>
      <c r="AT25" s="591">
        <v>0</v>
      </c>
      <c r="AU25" s="667">
        <f t="shared" si="1"/>
        <v>305184</v>
      </c>
      <c r="AV25" s="667">
        <f t="shared" si="2"/>
        <v>1599</v>
      </c>
      <c r="AW25" s="670">
        <f t="shared" si="3"/>
        <v>1827.84</v>
      </c>
      <c r="AX25" s="670">
        <f>O25+AN2525+Y25+AD25+AI25+AN25+AS25</f>
        <v>274.68</v>
      </c>
      <c r="AY25" s="670">
        <f t="shared" si="5"/>
        <v>822.28</v>
      </c>
    </row>
    <row r="26" spans="1:51" s="593" customFormat="1" x14ac:dyDescent="0.2">
      <c r="A26" s="537" t="s">
        <v>19</v>
      </c>
      <c r="B26" s="537" t="s">
        <v>141</v>
      </c>
      <c r="C26" s="604">
        <v>129.91999999999999</v>
      </c>
      <c r="D26" s="537">
        <v>109.43</v>
      </c>
      <c r="E26" s="599" t="s">
        <v>103</v>
      </c>
      <c r="F26" s="537">
        <v>205.56</v>
      </c>
      <c r="G26" s="537"/>
      <c r="H26" s="586">
        <f t="shared" si="0"/>
        <v>444.90999999999997</v>
      </c>
      <c r="I26" s="537" t="s">
        <v>373</v>
      </c>
      <c r="J26" s="587" t="s">
        <v>77</v>
      </c>
      <c r="K26" s="588" t="s">
        <v>241</v>
      </c>
      <c r="L26" s="589"/>
      <c r="M26" s="589"/>
      <c r="N26" s="589"/>
      <c r="O26" s="589"/>
      <c r="P26" s="589"/>
      <c r="Q26" s="590">
        <v>17204</v>
      </c>
      <c r="R26" s="591">
        <v>23</v>
      </c>
      <c r="S26" s="591">
        <v>103.04</v>
      </c>
      <c r="T26" s="591">
        <v>86.79</v>
      </c>
      <c r="U26" s="592">
        <v>204.23</v>
      </c>
      <c r="V26" s="589">
        <v>29920</v>
      </c>
      <c r="W26" s="589">
        <v>40</v>
      </c>
      <c r="X26" s="589">
        <v>179.2</v>
      </c>
      <c r="Y26" s="589">
        <v>150.94</v>
      </c>
      <c r="Z26" s="589">
        <v>205.56</v>
      </c>
      <c r="AA26" s="590">
        <v>26928</v>
      </c>
      <c r="AB26" s="591">
        <v>456</v>
      </c>
      <c r="AC26" s="591">
        <v>161.28</v>
      </c>
      <c r="AD26" s="591">
        <v>135.85</v>
      </c>
      <c r="AE26" s="592">
        <v>205.56</v>
      </c>
      <c r="AF26" s="589">
        <v>21692</v>
      </c>
      <c r="AG26" s="589">
        <v>29</v>
      </c>
      <c r="AH26" s="589">
        <v>129.91999999999999</v>
      </c>
      <c r="AI26" s="589">
        <v>109.43</v>
      </c>
      <c r="AJ26" s="589">
        <v>205.56</v>
      </c>
      <c r="AK26" s="590"/>
      <c r="AL26" s="591"/>
      <c r="AM26" s="591"/>
      <c r="AN26" s="591"/>
      <c r="AO26" s="592"/>
      <c r="AP26" s="590"/>
      <c r="AQ26" s="591"/>
      <c r="AR26" s="591">
        <v>0</v>
      </c>
      <c r="AS26" s="591">
        <v>0</v>
      </c>
      <c r="AT26" s="591">
        <v>0</v>
      </c>
      <c r="AU26" s="667">
        <f t="shared" si="1"/>
        <v>95744</v>
      </c>
      <c r="AV26" s="667">
        <f t="shared" si="2"/>
        <v>548</v>
      </c>
      <c r="AW26" s="670">
        <f t="shared" si="3"/>
        <v>573.43999999999994</v>
      </c>
      <c r="AX26" s="670">
        <f t="shared" ref="AX26:AX58" si="6">O26+AN2526+Y26+AD26+AI26+AN26+AS26</f>
        <v>396.21999999999997</v>
      </c>
      <c r="AY26" s="670">
        <f t="shared" si="5"/>
        <v>820.90999999999985</v>
      </c>
    </row>
    <row r="27" spans="1:51" s="593" customFormat="1" x14ac:dyDescent="0.2">
      <c r="A27" s="537" t="s">
        <v>20</v>
      </c>
      <c r="B27" s="537" t="s">
        <v>141</v>
      </c>
      <c r="C27" s="604">
        <v>349.44</v>
      </c>
      <c r="D27" s="537">
        <v>290.87</v>
      </c>
      <c r="E27" s="599" t="s">
        <v>103</v>
      </c>
      <c r="F27" s="537">
        <v>274.68</v>
      </c>
      <c r="G27" s="537"/>
      <c r="H27" s="586">
        <f t="shared" si="0"/>
        <v>914.99</v>
      </c>
      <c r="I27" s="537" t="s">
        <v>372</v>
      </c>
      <c r="J27" s="587" t="s">
        <v>78</v>
      </c>
      <c r="K27" s="588" t="s">
        <v>233</v>
      </c>
      <c r="L27" s="589"/>
      <c r="M27" s="589"/>
      <c r="N27" s="589"/>
      <c r="O27" s="589"/>
      <c r="P27" s="589"/>
      <c r="Q27" s="590">
        <v>571472</v>
      </c>
      <c r="R27" s="591">
        <v>764</v>
      </c>
      <c r="S27" s="591">
        <v>3422.72</v>
      </c>
      <c r="T27" s="591">
        <v>2849.03</v>
      </c>
      <c r="U27" s="592">
        <v>272.92</v>
      </c>
      <c r="V27" s="589">
        <v>271524</v>
      </c>
      <c r="W27" s="589">
        <v>363</v>
      </c>
      <c r="X27" s="589">
        <v>1626.24</v>
      </c>
      <c r="Y27" s="589">
        <v>1353.66</v>
      </c>
      <c r="Z27" s="589">
        <v>274.68</v>
      </c>
      <c r="AA27" s="590">
        <v>154088</v>
      </c>
      <c r="AB27" s="591">
        <v>2485</v>
      </c>
      <c r="AC27" s="591">
        <v>922.88</v>
      </c>
      <c r="AD27" s="591">
        <v>768.19</v>
      </c>
      <c r="AE27" s="592">
        <v>274.68</v>
      </c>
      <c r="AF27" s="589">
        <v>58344</v>
      </c>
      <c r="AG27" s="589">
        <v>941</v>
      </c>
      <c r="AH27" s="589">
        <v>349.44</v>
      </c>
      <c r="AI27" s="589">
        <v>290.87</v>
      </c>
      <c r="AJ27" s="589">
        <v>274.68</v>
      </c>
      <c r="AK27" s="590"/>
      <c r="AL27" s="591"/>
      <c r="AM27" s="591"/>
      <c r="AN27" s="591"/>
      <c r="AO27" s="592"/>
      <c r="AP27" s="590"/>
      <c r="AQ27" s="591"/>
      <c r="AR27" s="591">
        <v>0</v>
      </c>
      <c r="AS27" s="591">
        <v>0</v>
      </c>
      <c r="AT27" s="591">
        <v>0</v>
      </c>
      <c r="AU27" s="667">
        <f t="shared" si="1"/>
        <v>1055428</v>
      </c>
      <c r="AV27" s="667">
        <f t="shared" si="2"/>
        <v>4553</v>
      </c>
      <c r="AW27" s="670">
        <f t="shared" si="3"/>
        <v>6321.28</v>
      </c>
      <c r="AX27" s="670">
        <f t="shared" si="6"/>
        <v>2412.7200000000003</v>
      </c>
      <c r="AY27" s="670">
        <f t="shared" si="5"/>
        <v>1096.96</v>
      </c>
    </row>
    <row r="28" spans="1:51" s="593" customFormat="1" x14ac:dyDescent="0.2">
      <c r="A28" s="537" t="s">
        <v>21</v>
      </c>
      <c r="B28" s="537" t="s">
        <v>141</v>
      </c>
      <c r="C28" s="604">
        <v>864.64</v>
      </c>
      <c r="D28" s="537">
        <v>719.72</v>
      </c>
      <c r="E28" s="599" t="s">
        <v>103</v>
      </c>
      <c r="F28" s="537">
        <v>549.39</v>
      </c>
      <c r="G28" s="537"/>
      <c r="H28" s="586">
        <f t="shared" si="0"/>
        <v>2133.75</v>
      </c>
      <c r="I28" s="537" t="s">
        <v>372</v>
      </c>
      <c r="J28" s="587" t="s">
        <v>78</v>
      </c>
      <c r="K28" s="588" t="s">
        <v>278</v>
      </c>
      <c r="L28" s="589"/>
      <c r="M28" s="589"/>
      <c r="N28" s="589"/>
      <c r="O28" s="589"/>
      <c r="P28" s="589"/>
      <c r="Q28" s="590">
        <v>219912</v>
      </c>
      <c r="R28" s="591">
        <v>294</v>
      </c>
      <c r="S28" s="591">
        <v>1317.12</v>
      </c>
      <c r="T28" s="591">
        <v>1096.3599999999999</v>
      </c>
      <c r="U28" s="592">
        <v>545.86</v>
      </c>
      <c r="V28" s="589">
        <v>133892</v>
      </c>
      <c r="W28" s="589">
        <v>179</v>
      </c>
      <c r="X28" s="589">
        <v>801.92</v>
      </c>
      <c r="Y28" s="589">
        <v>667.51</v>
      </c>
      <c r="Z28" s="589">
        <v>549.39</v>
      </c>
      <c r="AA28" s="590">
        <v>160820</v>
      </c>
      <c r="AB28" s="591">
        <v>2594</v>
      </c>
      <c r="AC28" s="591">
        <v>963.2</v>
      </c>
      <c r="AD28" s="591">
        <v>801.76</v>
      </c>
      <c r="AE28" s="592">
        <v>549.39</v>
      </c>
      <c r="AF28" s="589">
        <v>144364</v>
      </c>
      <c r="AG28" s="589">
        <v>193</v>
      </c>
      <c r="AH28" s="589">
        <v>864.64</v>
      </c>
      <c r="AI28" s="589">
        <v>719.72</v>
      </c>
      <c r="AJ28" s="589">
        <v>549.39</v>
      </c>
      <c r="AK28" s="590"/>
      <c r="AL28" s="591"/>
      <c r="AM28" s="591"/>
      <c r="AN28" s="591"/>
      <c r="AO28" s="592"/>
      <c r="AP28" s="590"/>
      <c r="AQ28" s="591"/>
      <c r="AR28" s="591">
        <v>0</v>
      </c>
      <c r="AS28" s="591">
        <v>0</v>
      </c>
      <c r="AT28" s="591">
        <v>0</v>
      </c>
      <c r="AU28" s="667">
        <f t="shared" si="1"/>
        <v>658988</v>
      </c>
      <c r="AV28" s="667">
        <f t="shared" si="2"/>
        <v>3260</v>
      </c>
      <c r="AW28" s="670">
        <f t="shared" si="3"/>
        <v>3946.8799999999997</v>
      </c>
      <c r="AX28" s="670">
        <f t="shared" si="6"/>
        <v>2188.9899999999998</v>
      </c>
      <c r="AY28" s="670">
        <f t="shared" si="5"/>
        <v>2194.0299999999997</v>
      </c>
    </row>
    <row r="29" spans="1:51" s="582" customFormat="1" x14ac:dyDescent="0.2">
      <c r="A29" s="574" t="s">
        <v>22</v>
      </c>
      <c r="B29" s="574" t="s">
        <v>141</v>
      </c>
      <c r="C29" s="605">
        <v>170.24</v>
      </c>
      <c r="D29" s="574">
        <v>141.71</v>
      </c>
      <c r="E29" s="600" t="s">
        <v>103</v>
      </c>
      <c r="F29" s="574">
        <v>274.68</v>
      </c>
      <c r="G29" s="574"/>
      <c r="H29" s="575">
        <f t="shared" si="0"/>
        <v>586.63000000000011</v>
      </c>
      <c r="I29" s="574" t="s">
        <v>371</v>
      </c>
      <c r="J29" s="576" t="s">
        <v>79</v>
      </c>
      <c r="K29" s="577" t="s">
        <v>206</v>
      </c>
      <c r="L29" s="578"/>
      <c r="M29" s="578"/>
      <c r="N29" s="578"/>
      <c r="O29" s="578"/>
      <c r="P29" s="578"/>
      <c r="Q29" s="579">
        <v>356048</v>
      </c>
      <c r="R29" s="580">
        <v>476</v>
      </c>
      <c r="S29" s="580">
        <v>2132.48</v>
      </c>
      <c r="T29" s="580">
        <v>1775.05</v>
      </c>
      <c r="U29" s="581">
        <v>271.95</v>
      </c>
      <c r="V29" s="578">
        <v>160072</v>
      </c>
      <c r="W29" s="578">
        <v>214</v>
      </c>
      <c r="X29" s="578">
        <v>958.72</v>
      </c>
      <c r="Y29" s="578">
        <v>798.03</v>
      </c>
      <c r="Z29" s="578">
        <v>274.68</v>
      </c>
      <c r="AA29" s="579">
        <v>53856</v>
      </c>
      <c r="AB29" s="580">
        <v>883</v>
      </c>
      <c r="AC29" s="580">
        <v>322.56</v>
      </c>
      <c r="AD29" s="580">
        <v>268.5</v>
      </c>
      <c r="AE29" s="581">
        <v>274.68</v>
      </c>
      <c r="AF29" s="578">
        <v>28424</v>
      </c>
      <c r="AG29" s="578">
        <v>38</v>
      </c>
      <c r="AH29" s="578">
        <v>170.24</v>
      </c>
      <c r="AI29" s="578">
        <v>141.71</v>
      </c>
      <c r="AJ29" s="578">
        <v>274.68</v>
      </c>
      <c r="AK29" s="579"/>
      <c r="AL29" s="580"/>
      <c r="AM29" s="580"/>
      <c r="AN29" s="580"/>
      <c r="AO29" s="581"/>
      <c r="AP29" s="579"/>
      <c r="AQ29" s="580"/>
      <c r="AR29" s="580">
        <v>0</v>
      </c>
      <c r="AS29" s="580">
        <v>0</v>
      </c>
      <c r="AT29" s="580">
        <v>0</v>
      </c>
      <c r="AU29" s="667">
        <f t="shared" si="1"/>
        <v>598400</v>
      </c>
      <c r="AV29" s="667">
        <f t="shared" si="2"/>
        <v>1611</v>
      </c>
      <c r="AW29" s="670">
        <f t="shared" si="3"/>
        <v>3584</v>
      </c>
      <c r="AX29" s="670">
        <f t="shared" si="6"/>
        <v>1208.24</v>
      </c>
      <c r="AY29" s="670">
        <f t="shared" si="5"/>
        <v>1095.99</v>
      </c>
    </row>
    <row r="30" spans="1:51" s="582" customFormat="1" x14ac:dyDescent="0.2">
      <c r="A30" s="574" t="s">
        <v>23</v>
      </c>
      <c r="B30" s="574" t="s">
        <v>141</v>
      </c>
      <c r="C30" s="605">
        <v>71.680000000000007</v>
      </c>
      <c r="D30" s="574">
        <v>59.67</v>
      </c>
      <c r="E30" s="600" t="s">
        <v>103</v>
      </c>
      <c r="F30" s="574">
        <v>274.68</v>
      </c>
      <c r="G30" s="574"/>
      <c r="H30" s="575">
        <f t="shared" si="0"/>
        <v>406.03000000000003</v>
      </c>
      <c r="I30" s="574" t="s">
        <v>371</v>
      </c>
      <c r="J30" s="576" t="s">
        <v>79</v>
      </c>
      <c r="K30" s="577" t="s">
        <v>271</v>
      </c>
      <c r="L30" s="578"/>
      <c r="M30" s="578"/>
      <c r="N30" s="578"/>
      <c r="O30" s="578"/>
      <c r="P30" s="578"/>
      <c r="Q30" s="579">
        <v>144364</v>
      </c>
      <c r="R30" s="580">
        <v>193</v>
      </c>
      <c r="S30" s="580">
        <v>864.64</v>
      </c>
      <c r="T30" s="580">
        <v>719.72</v>
      </c>
      <c r="U30" s="581">
        <v>271.95</v>
      </c>
      <c r="V30" s="578">
        <v>169048</v>
      </c>
      <c r="W30" s="578">
        <v>226</v>
      </c>
      <c r="X30" s="578">
        <v>1012.48</v>
      </c>
      <c r="Y30" s="578">
        <v>842.78</v>
      </c>
      <c r="Z30" s="578">
        <v>274.68</v>
      </c>
      <c r="AA30" s="579">
        <v>125664</v>
      </c>
      <c r="AB30" s="580">
        <v>2060</v>
      </c>
      <c r="AC30" s="580">
        <v>752.64</v>
      </c>
      <c r="AD30" s="580">
        <v>626.49</v>
      </c>
      <c r="AE30" s="581">
        <v>274.68</v>
      </c>
      <c r="AF30" s="578">
        <v>11968</v>
      </c>
      <c r="AG30" s="578">
        <v>16</v>
      </c>
      <c r="AH30" s="578">
        <v>71.680000000000007</v>
      </c>
      <c r="AI30" s="578">
        <v>59.67</v>
      </c>
      <c r="AJ30" s="578">
        <v>274.68</v>
      </c>
      <c r="AK30" s="579"/>
      <c r="AL30" s="580"/>
      <c r="AM30" s="580"/>
      <c r="AN30" s="580"/>
      <c r="AO30" s="581"/>
      <c r="AP30" s="579"/>
      <c r="AQ30" s="580"/>
      <c r="AR30" s="580">
        <v>0</v>
      </c>
      <c r="AS30" s="580">
        <v>0</v>
      </c>
      <c r="AT30" s="580">
        <v>0</v>
      </c>
      <c r="AU30" s="667">
        <f t="shared" si="1"/>
        <v>451044</v>
      </c>
      <c r="AV30" s="667">
        <f t="shared" si="2"/>
        <v>2495</v>
      </c>
      <c r="AW30" s="670">
        <f t="shared" si="3"/>
        <v>2701.4399999999996</v>
      </c>
      <c r="AX30" s="670">
        <f t="shared" si="6"/>
        <v>1528.94</v>
      </c>
      <c r="AY30" s="670">
        <f t="shared" si="5"/>
        <v>1095.99</v>
      </c>
    </row>
    <row r="31" spans="1:51" s="582" customFormat="1" x14ac:dyDescent="0.2">
      <c r="A31" s="574" t="s">
        <v>24</v>
      </c>
      <c r="B31" s="574" t="s">
        <v>141</v>
      </c>
      <c r="C31" s="605">
        <v>519.67999999999995</v>
      </c>
      <c r="D31" s="574">
        <v>432.58</v>
      </c>
      <c r="E31" s="600" t="s">
        <v>103</v>
      </c>
      <c r="F31" s="574">
        <v>411.09</v>
      </c>
      <c r="G31" s="574"/>
      <c r="H31" s="575">
        <f t="shared" si="0"/>
        <v>1363.35</v>
      </c>
      <c r="I31" s="574" t="s">
        <v>371</v>
      </c>
      <c r="J31" s="576" t="s">
        <v>79</v>
      </c>
      <c r="K31" s="577" t="s">
        <v>277</v>
      </c>
      <c r="L31" s="578"/>
      <c r="M31" s="578"/>
      <c r="N31" s="578"/>
      <c r="O31" s="578"/>
      <c r="P31" s="578"/>
      <c r="Q31" s="579">
        <v>176528</v>
      </c>
      <c r="R31" s="580">
        <v>236</v>
      </c>
      <c r="S31" s="580">
        <v>1057.28</v>
      </c>
      <c r="T31" s="580">
        <v>880.07</v>
      </c>
      <c r="U31" s="581">
        <v>407</v>
      </c>
      <c r="V31" s="578">
        <v>234124</v>
      </c>
      <c r="W31" s="578">
        <v>313</v>
      </c>
      <c r="X31" s="578">
        <v>1402.24</v>
      </c>
      <c r="Y31" s="578">
        <v>1167.21</v>
      </c>
      <c r="Z31" s="578">
        <v>411.09</v>
      </c>
      <c r="AA31" s="579">
        <v>178772</v>
      </c>
      <c r="AB31" s="580">
        <v>2931</v>
      </c>
      <c r="AC31" s="580">
        <v>1070.72</v>
      </c>
      <c r="AD31" s="580">
        <v>891.25</v>
      </c>
      <c r="AE31" s="581">
        <v>411.09</v>
      </c>
      <c r="AF31" s="578">
        <v>86768</v>
      </c>
      <c r="AG31" s="578">
        <v>116</v>
      </c>
      <c r="AH31" s="578">
        <v>519.67999999999995</v>
      </c>
      <c r="AI31" s="578">
        <v>432.58</v>
      </c>
      <c r="AJ31" s="578">
        <v>411.09</v>
      </c>
      <c r="AK31" s="579"/>
      <c r="AL31" s="580"/>
      <c r="AM31" s="580"/>
      <c r="AN31" s="580"/>
      <c r="AO31" s="581"/>
      <c r="AP31" s="579"/>
      <c r="AQ31" s="580"/>
      <c r="AR31" s="580">
        <v>0</v>
      </c>
      <c r="AS31" s="580">
        <v>0</v>
      </c>
      <c r="AT31" s="580">
        <v>0</v>
      </c>
      <c r="AU31" s="667">
        <f t="shared" si="1"/>
        <v>676192</v>
      </c>
      <c r="AV31" s="667">
        <f t="shared" si="2"/>
        <v>3596</v>
      </c>
      <c r="AW31" s="670">
        <f t="shared" si="3"/>
        <v>4049.9199999999996</v>
      </c>
      <c r="AX31" s="670">
        <f t="shared" si="6"/>
        <v>2491.04</v>
      </c>
      <c r="AY31" s="670">
        <f t="shared" si="5"/>
        <v>1640.2699999999998</v>
      </c>
    </row>
    <row r="32" spans="1:51" s="582" customFormat="1" x14ac:dyDescent="0.2">
      <c r="A32" s="574" t="s">
        <v>25</v>
      </c>
      <c r="B32" s="574" t="s">
        <v>141</v>
      </c>
      <c r="C32" s="605">
        <v>199.49</v>
      </c>
      <c r="D32" s="574"/>
      <c r="E32" s="600" t="s">
        <v>103</v>
      </c>
      <c r="F32" s="574"/>
      <c r="G32" s="574"/>
      <c r="H32" s="575">
        <f t="shared" si="0"/>
        <v>199.49</v>
      </c>
      <c r="I32" s="574" t="s">
        <v>371</v>
      </c>
      <c r="J32" s="576" t="s">
        <v>80</v>
      </c>
      <c r="K32" s="577" t="s">
        <v>207</v>
      </c>
      <c r="L32" s="578"/>
      <c r="M32" s="578"/>
      <c r="N32" s="578"/>
      <c r="O32" s="578"/>
      <c r="P32" s="578"/>
      <c r="Q32" s="579">
        <v>0</v>
      </c>
      <c r="R32" s="580"/>
      <c r="S32" s="580">
        <v>199.49</v>
      </c>
      <c r="T32" s="580">
        <v>0</v>
      </c>
      <c r="U32" s="581">
        <v>0</v>
      </c>
      <c r="V32" s="578">
        <v>0</v>
      </c>
      <c r="W32" s="578">
        <v>0</v>
      </c>
      <c r="X32" s="578">
        <v>398.98</v>
      </c>
      <c r="Y32" s="578"/>
      <c r="Z32" s="578"/>
      <c r="AA32" s="579">
        <v>0</v>
      </c>
      <c r="AB32" s="580">
        <v>0</v>
      </c>
      <c r="AC32" s="580">
        <v>199.49</v>
      </c>
      <c r="AD32" s="580"/>
      <c r="AE32" s="581"/>
      <c r="AF32" s="578">
        <v>0</v>
      </c>
      <c r="AG32" s="578">
        <v>0</v>
      </c>
      <c r="AH32" s="578">
        <v>199.49</v>
      </c>
      <c r="AI32" s="578">
        <v>0</v>
      </c>
      <c r="AJ32" s="578">
        <v>0</v>
      </c>
      <c r="AK32" s="579"/>
      <c r="AL32" s="580"/>
      <c r="AM32" s="580"/>
      <c r="AN32" s="580"/>
      <c r="AO32" s="581"/>
      <c r="AP32" s="579"/>
      <c r="AQ32" s="580"/>
      <c r="AR32" s="580">
        <v>0</v>
      </c>
      <c r="AS32" s="580">
        <v>0</v>
      </c>
      <c r="AT32" s="580">
        <v>0</v>
      </c>
      <c r="AU32" s="667">
        <f>L32+Q32+V32+AA32+AF32+AK32+AP32</f>
        <v>0</v>
      </c>
      <c r="AV32" s="667">
        <f t="shared" si="2"/>
        <v>0</v>
      </c>
      <c r="AW32" s="670">
        <f t="shared" si="3"/>
        <v>997.45</v>
      </c>
      <c r="AX32" s="670">
        <f t="shared" si="6"/>
        <v>0</v>
      </c>
      <c r="AY32" s="670">
        <f t="shared" si="5"/>
        <v>0</v>
      </c>
    </row>
    <row r="33" spans="1:51" s="593" customFormat="1" x14ac:dyDescent="0.2">
      <c r="A33" s="537" t="s">
        <v>26</v>
      </c>
      <c r="B33" s="537" t="s">
        <v>141</v>
      </c>
      <c r="C33" s="604">
        <v>17.920000000000002</v>
      </c>
      <c r="D33" s="537">
        <v>14.92</v>
      </c>
      <c r="E33" s="599" t="s">
        <v>103</v>
      </c>
      <c r="F33" s="537">
        <v>140.16</v>
      </c>
      <c r="G33" s="537"/>
      <c r="H33" s="586">
        <f t="shared" si="0"/>
        <v>173</v>
      </c>
      <c r="I33" s="537" t="s">
        <v>372</v>
      </c>
      <c r="J33" s="587" t="s">
        <v>81</v>
      </c>
      <c r="K33" s="588" t="s">
        <v>234</v>
      </c>
      <c r="L33" s="589"/>
      <c r="M33" s="589"/>
      <c r="N33" s="589"/>
      <c r="O33" s="589"/>
      <c r="P33" s="589"/>
      <c r="Q33" s="590">
        <v>9724</v>
      </c>
      <c r="R33" s="591">
        <v>13</v>
      </c>
      <c r="S33" s="591">
        <v>58.24</v>
      </c>
      <c r="T33" s="591">
        <v>48.48</v>
      </c>
      <c r="U33" s="592">
        <v>139.26</v>
      </c>
      <c r="V33" s="589">
        <v>5236</v>
      </c>
      <c r="W33" s="589">
        <v>7</v>
      </c>
      <c r="X33" s="589">
        <v>31.36</v>
      </c>
      <c r="Y33" s="589">
        <v>26.1</v>
      </c>
      <c r="Z33" s="589">
        <v>140.16</v>
      </c>
      <c r="AA33" s="590">
        <v>5984</v>
      </c>
      <c r="AB33" s="591">
        <v>97</v>
      </c>
      <c r="AC33" s="591">
        <v>35.840000000000003</v>
      </c>
      <c r="AD33" s="591">
        <v>29.83</v>
      </c>
      <c r="AE33" s="592">
        <v>140.16</v>
      </c>
      <c r="AF33" s="589">
        <v>2992</v>
      </c>
      <c r="AG33" s="589">
        <v>4</v>
      </c>
      <c r="AH33" s="589">
        <v>17.920000000000002</v>
      </c>
      <c r="AI33" s="589">
        <v>14.92</v>
      </c>
      <c r="AJ33" s="589">
        <v>140.16</v>
      </c>
      <c r="AK33" s="590"/>
      <c r="AL33" s="591"/>
      <c r="AM33" s="591"/>
      <c r="AN33" s="591"/>
      <c r="AO33" s="592"/>
      <c r="AP33" s="590"/>
      <c r="AQ33" s="591"/>
      <c r="AR33" s="591">
        <v>0</v>
      </c>
      <c r="AS33" s="591">
        <v>0</v>
      </c>
      <c r="AT33" s="591">
        <v>0</v>
      </c>
      <c r="AU33" s="667">
        <f t="shared" si="1"/>
        <v>23936</v>
      </c>
      <c r="AV33" s="667">
        <f t="shared" si="2"/>
        <v>121</v>
      </c>
      <c r="AW33" s="670">
        <f t="shared" si="3"/>
        <v>143.36000000000001</v>
      </c>
      <c r="AX33" s="670">
        <f t="shared" si="6"/>
        <v>70.849999999999994</v>
      </c>
      <c r="AY33" s="670">
        <f t="shared" si="5"/>
        <v>559.7399999999999</v>
      </c>
    </row>
    <row r="34" spans="1:51" s="593" customFormat="1" x14ac:dyDescent="0.2">
      <c r="A34" s="537" t="s">
        <v>27</v>
      </c>
      <c r="B34" s="537" t="s">
        <v>141</v>
      </c>
      <c r="C34" s="604">
        <v>85.12</v>
      </c>
      <c r="D34" s="537">
        <v>70.849999999999994</v>
      </c>
      <c r="E34" s="599" t="s">
        <v>103</v>
      </c>
      <c r="F34" s="537">
        <v>274.68</v>
      </c>
      <c r="G34" s="537"/>
      <c r="H34" s="586">
        <f t="shared" si="0"/>
        <v>430.65</v>
      </c>
      <c r="I34" s="537" t="s">
        <v>372</v>
      </c>
      <c r="J34" s="587" t="s">
        <v>81</v>
      </c>
      <c r="K34" s="588" t="s">
        <v>235</v>
      </c>
      <c r="L34" s="589"/>
      <c r="M34" s="589"/>
      <c r="N34" s="589"/>
      <c r="O34" s="589"/>
      <c r="P34" s="589"/>
      <c r="Q34" s="590">
        <v>5984</v>
      </c>
      <c r="R34" s="591">
        <v>8</v>
      </c>
      <c r="S34" s="591">
        <v>35.840000000000003</v>
      </c>
      <c r="T34" s="591">
        <v>29.83</v>
      </c>
      <c r="U34" s="592">
        <v>272.92</v>
      </c>
      <c r="V34" s="589">
        <v>11968</v>
      </c>
      <c r="W34" s="589">
        <v>16</v>
      </c>
      <c r="X34" s="589">
        <v>71.680000000000007</v>
      </c>
      <c r="Y34" s="589">
        <v>59.67</v>
      </c>
      <c r="Z34" s="589">
        <v>274.68</v>
      </c>
      <c r="AA34" s="590">
        <v>14212</v>
      </c>
      <c r="AB34" s="591">
        <v>229</v>
      </c>
      <c r="AC34" s="591">
        <v>85.12</v>
      </c>
      <c r="AD34" s="591">
        <v>70.849999999999994</v>
      </c>
      <c r="AE34" s="592">
        <v>274.68</v>
      </c>
      <c r="AF34" s="589">
        <v>14212</v>
      </c>
      <c r="AG34" s="589">
        <v>19</v>
      </c>
      <c r="AH34" s="589">
        <v>85.12</v>
      </c>
      <c r="AI34" s="589">
        <v>70.849999999999994</v>
      </c>
      <c r="AJ34" s="589">
        <v>274.68</v>
      </c>
      <c r="AK34" s="590"/>
      <c r="AL34" s="591"/>
      <c r="AM34" s="591"/>
      <c r="AN34" s="591"/>
      <c r="AO34" s="592"/>
      <c r="AP34" s="590"/>
      <c r="AQ34" s="591"/>
      <c r="AR34" s="591">
        <v>0</v>
      </c>
      <c r="AS34" s="591">
        <v>0</v>
      </c>
      <c r="AT34" s="591">
        <v>0</v>
      </c>
      <c r="AU34" s="667">
        <f t="shared" si="1"/>
        <v>46376</v>
      </c>
      <c r="AV34" s="667">
        <f t="shared" si="2"/>
        <v>272</v>
      </c>
      <c r="AW34" s="670">
        <f t="shared" si="3"/>
        <v>277.76</v>
      </c>
      <c r="AX34" s="670">
        <f t="shared" si="6"/>
        <v>201.36999999999998</v>
      </c>
      <c r="AY34" s="670">
        <f t="shared" si="5"/>
        <v>1096.96</v>
      </c>
    </row>
    <row r="35" spans="1:51" s="593" customFormat="1" x14ac:dyDescent="0.2">
      <c r="A35" s="537" t="s">
        <v>28</v>
      </c>
      <c r="B35" s="537" t="s">
        <v>141</v>
      </c>
      <c r="C35" s="604">
        <v>483.84</v>
      </c>
      <c r="D35" s="537">
        <v>402.74</v>
      </c>
      <c r="E35" s="599" t="s">
        <v>103</v>
      </c>
      <c r="F35" s="537">
        <v>411.09</v>
      </c>
      <c r="G35" s="537"/>
      <c r="H35" s="586">
        <f t="shared" si="0"/>
        <v>1297.6699999999998</v>
      </c>
      <c r="I35" s="537" t="s">
        <v>374</v>
      </c>
      <c r="J35" s="587" t="s">
        <v>81</v>
      </c>
      <c r="K35" s="588" t="s">
        <v>236</v>
      </c>
      <c r="L35" s="589"/>
      <c r="M35" s="589"/>
      <c r="N35" s="589"/>
      <c r="O35" s="589"/>
      <c r="P35" s="589"/>
      <c r="Q35" s="590">
        <v>36652</v>
      </c>
      <c r="R35" s="591">
        <v>49</v>
      </c>
      <c r="S35" s="591">
        <v>219.52</v>
      </c>
      <c r="T35" s="591">
        <v>182.73</v>
      </c>
      <c r="U35" s="592">
        <v>408.2</v>
      </c>
      <c r="V35" s="589">
        <v>94996</v>
      </c>
      <c r="W35" s="589">
        <v>127</v>
      </c>
      <c r="X35" s="589">
        <v>568.96</v>
      </c>
      <c r="Y35" s="589">
        <v>473.6</v>
      </c>
      <c r="Z35" s="589">
        <v>411.09</v>
      </c>
      <c r="AA35" s="590">
        <v>124916</v>
      </c>
      <c r="AB35" s="591">
        <v>2015</v>
      </c>
      <c r="AC35" s="591">
        <v>748.16</v>
      </c>
      <c r="AD35" s="591">
        <v>622.76</v>
      </c>
      <c r="AE35" s="592">
        <v>411.09</v>
      </c>
      <c r="AF35" s="589">
        <v>80784</v>
      </c>
      <c r="AG35" s="589">
        <v>1369</v>
      </c>
      <c r="AH35" s="589">
        <v>483.84</v>
      </c>
      <c r="AI35" s="589">
        <v>402.74</v>
      </c>
      <c r="AJ35" s="589">
        <v>411.09</v>
      </c>
      <c r="AK35" s="590"/>
      <c r="AL35" s="591"/>
      <c r="AM35" s="591"/>
      <c r="AN35" s="591"/>
      <c r="AO35" s="592"/>
      <c r="AP35" s="590"/>
      <c r="AQ35" s="591"/>
      <c r="AR35" s="591">
        <v>0</v>
      </c>
      <c r="AS35" s="591">
        <v>0</v>
      </c>
      <c r="AT35" s="591">
        <v>0</v>
      </c>
      <c r="AU35" s="667">
        <f t="shared" si="1"/>
        <v>337348</v>
      </c>
      <c r="AV35" s="667">
        <f t="shared" si="2"/>
        <v>3560</v>
      </c>
      <c r="AW35" s="670">
        <f t="shared" si="3"/>
        <v>2020.4799999999998</v>
      </c>
      <c r="AX35" s="670">
        <f t="shared" si="6"/>
        <v>1499.1000000000001</v>
      </c>
      <c r="AY35" s="670">
        <f t="shared" si="5"/>
        <v>1641.4699999999998</v>
      </c>
    </row>
    <row r="36" spans="1:51" s="619" customFormat="1" x14ac:dyDescent="0.2">
      <c r="A36" s="609" t="s">
        <v>29</v>
      </c>
      <c r="B36" s="609" t="s">
        <v>141</v>
      </c>
      <c r="C36" s="610">
        <v>14.24</v>
      </c>
      <c r="D36" s="609">
        <v>11.19</v>
      </c>
      <c r="E36" s="611" t="s">
        <v>103</v>
      </c>
      <c r="F36" s="609">
        <v>411.09</v>
      </c>
      <c r="G36" s="609"/>
      <c r="H36" s="612">
        <f t="shared" si="0"/>
        <v>436.52</v>
      </c>
      <c r="I36" s="609" t="s">
        <v>374</v>
      </c>
      <c r="J36" s="613" t="s">
        <v>81</v>
      </c>
      <c r="K36" s="614" t="s">
        <v>279</v>
      </c>
      <c r="L36" s="615"/>
      <c r="M36" s="615"/>
      <c r="N36" s="615"/>
      <c r="O36" s="615"/>
      <c r="P36" s="615"/>
      <c r="Q36" s="616">
        <v>719576</v>
      </c>
      <c r="R36" s="617">
        <v>962</v>
      </c>
      <c r="S36" s="617">
        <v>4309.76</v>
      </c>
      <c r="T36" s="617">
        <v>3587.39</v>
      </c>
      <c r="U36" s="618">
        <v>408.2</v>
      </c>
      <c r="V36" s="615">
        <v>365024</v>
      </c>
      <c r="W36" s="615">
        <v>488</v>
      </c>
      <c r="X36" s="615">
        <v>2186.2399999999998</v>
      </c>
      <c r="Y36" s="615">
        <v>1819.8</v>
      </c>
      <c r="Z36" s="615">
        <v>411.09</v>
      </c>
      <c r="AA36" s="616">
        <v>13464</v>
      </c>
      <c r="AB36" s="617">
        <v>217</v>
      </c>
      <c r="AC36" s="617">
        <v>80.64</v>
      </c>
      <c r="AD36" s="617">
        <v>67.12</v>
      </c>
      <c r="AE36" s="618">
        <v>411.09</v>
      </c>
      <c r="AF36" s="615">
        <v>2244</v>
      </c>
      <c r="AG36" s="615">
        <v>38</v>
      </c>
      <c r="AH36" s="615">
        <v>14.24</v>
      </c>
      <c r="AI36" s="615">
        <v>11.19</v>
      </c>
      <c r="AJ36" s="615">
        <v>411.09</v>
      </c>
      <c r="AK36" s="616"/>
      <c r="AL36" s="617"/>
      <c r="AM36" s="617"/>
      <c r="AN36" s="617"/>
      <c r="AO36" s="618"/>
      <c r="AP36" s="616"/>
      <c r="AQ36" s="617"/>
      <c r="AR36" s="617">
        <v>0</v>
      </c>
      <c r="AS36" s="617">
        <v>0</v>
      </c>
      <c r="AT36" s="617">
        <v>0</v>
      </c>
      <c r="AU36" s="667">
        <f t="shared" si="1"/>
        <v>1100308</v>
      </c>
      <c r="AV36" s="667">
        <f t="shared" si="2"/>
        <v>1705</v>
      </c>
      <c r="AW36" s="670">
        <f t="shared" si="3"/>
        <v>6590.88</v>
      </c>
      <c r="AX36" s="670">
        <f t="shared" si="6"/>
        <v>1898.1100000000001</v>
      </c>
      <c r="AY36" s="670">
        <f>P36+U36+Z36+AE36+AJ36+AO36+AT36</f>
        <v>1641.4699999999998</v>
      </c>
    </row>
    <row r="37" spans="1:51" s="630" customFormat="1" x14ac:dyDescent="0.2">
      <c r="A37" s="631" t="s">
        <v>30</v>
      </c>
      <c r="B37" s="631" t="s">
        <v>141</v>
      </c>
      <c r="C37" s="647">
        <v>217.44</v>
      </c>
      <c r="D37" s="631"/>
      <c r="E37" s="648" t="s">
        <v>103</v>
      </c>
      <c r="F37" s="631"/>
      <c r="G37" s="631"/>
      <c r="H37" s="632">
        <f t="shared" si="0"/>
        <v>217.44</v>
      </c>
      <c r="I37" s="631" t="s">
        <v>384</v>
      </c>
      <c r="J37" s="633" t="s">
        <v>82</v>
      </c>
      <c r="K37" s="634" t="s">
        <v>251</v>
      </c>
      <c r="L37" s="635"/>
      <c r="M37" s="635"/>
      <c r="N37" s="635"/>
      <c r="O37" s="635"/>
      <c r="P37" s="635"/>
      <c r="Q37" s="636">
        <v>0</v>
      </c>
      <c r="R37" s="637">
        <v>0</v>
      </c>
      <c r="S37" s="637">
        <v>199.49</v>
      </c>
      <c r="T37" s="637">
        <v>0</v>
      </c>
      <c r="U37" s="638">
        <v>0</v>
      </c>
      <c r="V37" s="635">
        <v>0</v>
      </c>
      <c r="W37" s="635">
        <v>0</v>
      </c>
      <c r="X37" s="635">
        <v>199.49</v>
      </c>
      <c r="Y37" s="635">
        <v>0</v>
      </c>
      <c r="Z37" s="635">
        <v>0</v>
      </c>
      <c r="AA37" s="636">
        <v>0</v>
      </c>
      <c r="AB37" s="637">
        <v>0</v>
      </c>
      <c r="AC37" s="637"/>
      <c r="AD37" s="637"/>
      <c r="AE37" s="638"/>
      <c r="AF37" s="635">
        <v>0</v>
      </c>
      <c r="AG37" s="635">
        <v>0</v>
      </c>
      <c r="AH37" s="635">
        <v>217.44</v>
      </c>
      <c r="AI37" s="635"/>
      <c r="AJ37" s="635"/>
      <c r="AK37" s="636"/>
      <c r="AL37" s="637"/>
      <c r="AM37" s="637"/>
      <c r="AN37" s="637"/>
      <c r="AO37" s="638"/>
      <c r="AP37" s="636"/>
      <c r="AQ37" s="637"/>
      <c r="AR37" s="637">
        <v>0</v>
      </c>
      <c r="AS37" s="637">
        <v>0</v>
      </c>
      <c r="AT37" s="637">
        <v>0</v>
      </c>
      <c r="AU37" s="667">
        <f t="shared" si="1"/>
        <v>0</v>
      </c>
      <c r="AV37" s="667">
        <f t="shared" si="2"/>
        <v>0</v>
      </c>
      <c r="AW37" s="670">
        <f t="shared" si="3"/>
        <v>616.42000000000007</v>
      </c>
      <c r="AX37" s="670">
        <f>O37+AN2537+Y37+AD37+AI37+AN37+AS37</f>
        <v>0</v>
      </c>
      <c r="AY37" s="670">
        <f t="shared" si="5"/>
        <v>0</v>
      </c>
    </row>
    <row r="38" spans="1:51" s="630" customFormat="1" x14ac:dyDescent="0.2">
      <c r="A38" s="631" t="s">
        <v>31</v>
      </c>
      <c r="B38" s="631" t="s">
        <v>141</v>
      </c>
      <c r="C38" s="631">
        <v>322.08</v>
      </c>
      <c r="D38" s="631">
        <v>246.12</v>
      </c>
      <c r="E38" s="648" t="s">
        <v>103</v>
      </c>
      <c r="F38" s="631">
        <v>411.09</v>
      </c>
      <c r="G38" s="631"/>
      <c r="H38" s="632">
        <f t="shared" si="0"/>
        <v>979.29</v>
      </c>
      <c r="I38" s="631" t="s">
        <v>388</v>
      </c>
      <c r="J38" s="633" t="s">
        <v>82</v>
      </c>
      <c r="K38" s="634" t="s">
        <v>252</v>
      </c>
      <c r="L38" s="635"/>
      <c r="M38" s="635"/>
      <c r="N38" s="635"/>
      <c r="O38" s="635"/>
      <c r="P38" s="635"/>
      <c r="Q38" s="636">
        <v>39644</v>
      </c>
      <c r="R38" s="637">
        <v>53</v>
      </c>
      <c r="S38" s="637">
        <v>237.44</v>
      </c>
      <c r="T38" s="637">
        <v>197.64</v>
      </c>
      <c r="U38" s="638">
        <v>411.09</v>
      </c>
      <c r="V38" s="635">
        <v>56848</v>
      </c>
      <c r="W38" s="635">
        <v>76</v>
      </c>
      <c r="X38" s="635">
        <v>340.48</v>
      </c>
      <c r="Y38" s="635">
        <v>283.41000000000003</v>
      </c>
      <c r="Z38" s="635">
        <v>411.09</v>
      </c>
      <c r="AA38" s="636"/>
      <c r="AB38" s="637"/>
      <c r="AC38" s="637"/>
      <c r="AD38" s="637"/>
      <c r="AE38" s="638"/>
      <c r="AF38" s="635">
        <v>49368</v>
      </c>
      <c r="AG38" s="635">
        <v>66</v>
      </c>
      <c r="AH38" s="635">
        <v>322.08</v>
      </c>
      <c r="AI38" s="635">
        <v>246.12</v>
      </c>
      <c r="AJ38" s="635">
        <v>411.09</v>
      </c>
      <c r="AK38" s="636"/>
      <c r="AL38" s="637"/>
      <c r="AM38" s="637"/>
      <c r="AN38" s="637"/>
      <c r="AO38" s="638"/>
      <c r="AP38" s="636"/>
      <c r="AQ38" s="637"/>
      <c r="AR38" s="637">
        <v>0</v>
      </c>
      <c r="AS38" s="637">
        <v>0</v>
      </c>
      <c r="AT38" s="637">
        <v>0</v>
      </c>
      <c r="AU38" s="667">
        <f t="shared" si="1"/>
        <v>145860</v>
      </c>
      <c r="AV38" s="667">
        <f t="shared" si="2"/>
        <v>195</v>
      </c>
      <c r="AW38" s="670">
        <f t="shared" si="3"/>
        <v>900</v>
      </c>
      <c r="AX38" s="670">
        <f t="shared" si="6"/>
        <v>529.53</v>
      </c>
      <c r="AY38" s="670">
        <f t="shared" si="5"/>
        <v>1233.27</v>
      </c>
    </row>
    <row r="39" spans="1:51" s="630" customFormat="1" x14ac:dyDescent="0.2">
      <c r="A39" s="631" t="s">
        <v>32</v>
      </c>
      <c r="B39" s="631" t="s">
        <v>141</v>
      </c>
      <c r="C39" s="631">
        <v>73.2</v>
      </c>
      <c r="D39" s="631">
        <v>55.94</v>
      </c>
      <c r="E39" s="648" t="s">
        <v>103</v>
      </c>
      <c r="F39" s="631">
        <v>274.68</v>
      </c>
      <c r="G39" s="631"/>
      <c r="H39" s="632">
        <f t="shared" si="0"/>
        <v>403.82</v>
      </c>
      <c r="I39" s="631"/>
      <c r="J39" s="633" t="s">
        <v>82</v>
      </c>
      <c r="K39" s="634" t="s">
        <v>253</v>
      </c>
      <c r="L39" s="635"/>
      <c r="M39" s="635"/>
      <c r="N39" s="635"/>
      <c r="O39" s="635"/>
      <c r="P39" s="635"/>
      <c r="Q39" s="636">
        <v>183260</v>
      </c>
      <c r="R39" s="637">
        <v>245</v>
      </c>
      <c r="S39" s="637">
        <v>1097.5999999999999</v>
      </c>
      <c r="T39" s="637">
        <v>913.63</v>
      </c>
      <c r="U39" s="638">
        <v>274.68</v>
      </c>
      <c r="V39" s="635">
        <v>157080</v>
      </c>
      <c r="W39" s="635">
        <v>210</v>
      </c>
      <c r="X39" s="635">
        <v>940.8</v>
      </c>
      <c r="Y39" s="635">
        <v>783.11</v>
      </c>
      <c r="Z39" s="635">
        <v>274.68</v>
      </c>
      <c r="AA39" s="636"/>
      <c r="AB39" s="637"/>
      <c r="AC39" s="637"/>
      <c r="AD39" s="637"/>
      <c r="AE39" s="638"/>
      <c r="AF39" s="635">
        <v>11220</v>
      </c>
      <c r="AG39" s="635">
        <v>15</v>
      </c>
      <c r="AH39" s="635">
        <v>73.2</v>
      </c>
      <c r="AI39" s="635">
        <v>55.94</v>
      </c>
      <c r="AJ39" s="635">
        <v>274.68</v>
      </c>
      <c r="AK39" s="636"/>
      <c r="AL39" s="637"/>
      <c r="AM39" s="637"/>
      <c r="AN39" s="637"/>
      <c r="AO39" s="638"/>
      <c r="AP39" s="636"/>
      <c r="AQ39" s="637"/>
      <c r="AR39" s="637">
        <v>0</v>
      </c>
      <c r="AS39" s="637">
        <v>0</v>
      </c>
      <c r="AT39" s="637">
        <v>0</v>
      </c>
      <c r="AU39" s="667">
        <f t="shared" si="1"/>
        <v>351560</v>
      </c>
      <c r="AV39" s="667">
        <f t="shared" si="2"/>
        <v>470</v>
      </c>
      <c r="AW39" s="670">
        <f t="shared" si="3"/>
        <v>2111.6</v>
      </c>
      <c r="AX39" s="670">
        <f t="shared" si="6"/>
        <v>839.05</v>
      </c>
      <c r="AY39" s="670">
        <f t="shared" si="5"/>
        <v>824.04</v>
      </c>
    </row>
    <row r="40" spans="1:51" s="630" customFormat="1" x14ac:dyDescent="0.2">
      <c r="A40" s="631" t="s">
        <v>33</v>
      </c>
      <c r="B40" s="631" t="s">
        <v>141</v>
      </c>
      <c r="C40" s="631">
        <v>580.72</v>
      </c>
      <c r="D40" s="631">
        <v>443.76</v>
      </c>
      <c r="E40" s="648" t="s">
        <v>103</v>
      </c>
      <c r="F40" s="631">
        <v>411.09</v>
      </c>
      <c r="G40" s="631"/>
      <c r="H40" s="632">
        <f t="shared" si="0"/>
        <v>1435.57</v>
      </c>
      <c r="I40" s="631"/>
      <c r="J40" s="633" t="s">
        <v>82</v>
      </c>
      <c r="K40" s="642"/>
      <c r="L40" s="635"/>
      <c r="M40" s="635"/>
      <c r="N40" s="635"/>
      <c r="O40" s="635"/>
      <c r="P40" s="635"/>
      <c r="Q40" s="636">
        <v>76296</v>
      </c>
      <c r="R40" s="637">
        <v>102</v>
      </c>
      <c r="S40" s="637">
        <v>456.96</v>
      </c>
      <c r="T40" s="637">
        <v>380.37</v>
      </c>
      <c r="U40" s="638">
        <v>411.09</v>
      </c>
      <c r="V40" s="635">
        <v>104720</v>
      </c>
      <c r="W40" s="635">
        <v>140</v>
      </c>
      <c r="X40" s="635">
        <v>627.20000000000005</v>
      </c>
      <c r="Y40" s="635">
        <v>522.07000000000005</v>
      </c>
      <c r="Z40" s="635">
        <v>411.09</v>
      </c>
      <c r="AA40" s="636"/>
      <c r="AB40" s="637"/>
      <c r="AC40" s="637"/>
      <c r="AD40" s="637"/>
      <c r="AE40" s="638"/>
      <c r="AF40" s="635">
        <v>89012</v>
      </c>
      <c r="AG40" s="635">
        <v>119</v>
      </c>
      <c r="AH40" s="635">
        <v>580.72</v>
      </c>
      <c r="AI40" s="635">
        <v>443.76</v>
      </c>
      <c r="AJ40" s="635">
        <v>411.09</v>
      </c>
      <c r="AK40" s="636"/>
      <c r="AL40" s="637"/>
      <c r="AM40" s="637"/>
      <c r="AN40" s="637"/>
      <c r="AO40" s="638"/>
      <c r="AP40" s="636"/>
      <c r="AQ40" s="637"/>
      <c r="AR40" s="637">
        <v>0</v>
      </c>
      <c r="AS40" s="637">
        <v>0</v>
      </c>
      <c r="AT40" s="637">
        <v>0</v>
      </c>
      <c r="AU40" s="667">
        <f t="shared" si="1"/>
        <v>270028</v>
      </c>
      <c r="AV40" s="667">
        <f t="shared" si="2"/>
        <v>361</v>
      </c>
      <c r="AW40" s="670">
        <f t="shared" si="3"/>
        <v>1664.88</v>
      </c>
      <c r="AX40" s="670">
        <f t="shared" si="6"/>
        <v>965.83</v>
      </c>
      <c r="AY40" s="670">
        <f t="shared" si="5"/>
        <v>1233.27</v>
      </c>
    </row>
    <row r="41" spans="1:51" s="629" customFormat="1" x14ac:dyDescent="0.2">
      <c r="A41" s="620" t="s">
        <v>34</v>
      </c>
      <c r="B41" s="620" t="s">
        <v>141</v>
      </c>
      <c r="C41" s="620">
        <v>53.68</v>
      </c>
      <c r="D41" s="620">
        <v>41.02</v>
      </c>
      <c r="E41" s="621" t="s">
        <v>103</v>
      </c>
      <c r="F41" s="620">
        <v>274.68</v>
      </c>
      <c r="G41" s="620"/>
      <c r="H41" s="622">
        <f t="shared" si="0"/>
        <v>369.38</v>
      </c>
      <c r="I41" s="620" t="s">
        <v>385</v>
      </c>
      <c r="J41" s="623" t="s">
        <v>82</v>
      </c>
      <c r="K41" s="624" t="s">
        <v>246</v>
      </c>
      <c r="L41" s="625"/>
      <c r="M41" s="625"/>
      <c r="N41" s="625"/>
      <c r="O41" s="625"/>
      <c r="P41" s="625"/>
      <c r="Q41" s="626">
        <v>5236</v>
      </c>
      <c r="R41" s="627">
        <v>7</v>
      </c>
      <c r="S41" s="627">
        <v>31.36</v>
      </c>
      <c r="T41" s="627">
        <v>26.1</v>
      </c>
      <c r="U41" s="628">
        <v>274.68</v>
      </c>
      <c r="V41" s="625">
        <v>8976</v>
      </c>
      <c r="W41" s="625">
        <v>12</v>
      </c>
      <c r="X41" s="625">
        <v>53.76</v>
      </c>
      <c r="Y41" s="625">
        <v>44.75</v>
      </c>
      <c r="Z41" s="625">
        <v>274.68</v>
      </c>
      <c r="AA41" s="626"/>
      <c r="AB41" s="627"/>
      <c r="AC41" s="627">
        <v>26.88</v>
      </c>
      <c r="AD41" s="627">
        <v>22.37</v>
      </c>
      <c r="AE41" s="628">
        <v>274.68</v>
      </c>
      <c r="AF41" s="625"/>
      <c r="AG41" s="625"/>
      <c r="AH41" s="625">
        <v>53.68</v>
      </c>
      <c r="AI41" s="625">
        <v>41.02</v>
      </c>
      <c r="AJ41" s="625">
        <v>274.68</v>
      </c>
      <c r="AK41" s="626"/>
      <c r="AL41" s="627"/>
      <c r="AM41" s="627"/>
      <c r="AN41" s="627"/>
      <c r="AO41" s="628"/>
      <c r="AP41" s="626"/>
      <c r="AQ41" s="627"/>
      <c r="AR41" s="627">
        <v>0</v>
      </c>
      <c r="AS41" s="627">
        <v>0</v>
      </c>
      <c r="AT41" s="627">
        <v>0</v>
      </c>
      <c r="AU41" s="667">
        <f t="shared" si="1"/>
        <v>14212</v>
      </c>
      <c r="AV41" s="667">
        <f t="shared" si="2"/>
        <v>19</v>
      </c>
      <c r="AW41" s="670">
        <f t="shared" si="3"/>
        <v>165.68</v>
      </c>
      <c r="AX41" s="670">
        <f t="shared" si="6"/>
        <v>108.14000000000001</v>
      </c>
      <c r="AY41" s="670">
        <f t="shared" si="5"/>
        <v>1098.72</v>
      </c>
    </row>
    <row r="42" spans="1:51" s="630" customFormat="1" x14ac:dyDescent="0.2">
      <c r="A42" s="631" t="s">
        <v>35</v>
      </c>
      <c r="B42" s="631" t="s">
        <v>141</v>
      </c>
      <c r="C42" s="631">
        <v>190.32</v>
      </c>
      <c r="D42" s="631">
        <v>145.43</v>
      </c>
      <c r="E42" s="648" t="s">
        <v>103</v>
      </c>
      <c r="F42" s="631">
        <v>274.68</v>
      </c>
      <c r="G42" s="631"/>
      <c r="H42" s="632">
        <f t="shared" si="0"/>
        <v>610.43000000000006</v>
      </c>
      <c r="I42" s="631"/>
      <c r="J42" s="633" t="s">
        <v>82</v>
      </c>
      <c r="K42" s="634" t="s">
        <v>254</v>
      </c>
      <c r="L42" s="635"/>
      <c r="M42" s="635"/>
      <c r="N42" s="635"/>
      <c r="O42" s="635"/>
      <c r="P42" s="635"/>
      <c r="Q42" s="636">
        <v>88264</v>
      </c>
      <c r="R42" s="637">
        <v>118</v>
      </c>
      <c r="S42" s="637">
        <v>528.64</v>
      </c>
      <c r="T42" s="637">
        <v>440.03</v>
      </c>
      <c r="U42" s="638">
        <v>274.68</v>
      </c>
      <c r="V42" s="635">
        <v>53856</v>
      </c>
      <c r="W42" s="635">
        <v>72</v>
      </c>
      <c r="X42" s="635">
        <v>322.56</v>
      </c>
      <c r="Y42" s="635">
        <v>268.5</v>
      </c>
      <c r="Z42" s="635">
        <v>274.68</v>
      </c>
      <c r="AA42" s="636"/>
      <c r="AB42" s="637"/>
      <c r="AC42" s="637"/>
      <c r="AD42" s="637"/>
      <c r="AE42" s="638"/>
      <c r="AF42" s="635">
        <v>29172</v>
      </c>
      <c r="AG42" s="635">
        <v>39</v>
      </c>
      <c r="AH42" s="635">
        <v>190.32</v>
      </c>
      <c r="AI42" s="635">
        <v>145.43</v>
      </c>
      <c r="AJ42" s="635">
        <v>274.68</v>
      </c>
      <c r="AK42" s="636"/>
      <c r="AL42" s="637"/>
      <c r="AM42" s="637"/>
      <c r="AN42" s="637"/>
      <c r="AO42" s="638"/>
      <c r="AP42" s="636"/>
      <c r="AQ42" s="637"/>
      <c r="AR42" s="637">
        <v>0</v>
      </c>
      <c r="AS42" s="637">
        <v>0</v>
      </c>
      <c r="AT42" s="637">
        <v>0</v>
      </c>
      <c r="AU42" s="667">
        <f t="shared" si="1"/>
        <v>171292</v>
      </c>
      <c r="AV42" s="667">
        <f t="shared" si="2"/>
        <v>229</v>
      </c>
      <c r="AW42" s="670">
        <f t="shared" si="3"/>
        <v>1041.52</v>
      </c>
      <c r="AX42" s="670">
        <f t="shared" si="6"/>
        <v>413.93</v>
      </c>
      <c r="AY42" s="670">
        <f t="shared" si="5"/>
        <v>824.04</v>
      </c>
    </row>
    <row r="43" spans="1:51" s="630" customFormat="1" x14ac:dyDescent="0.2">
      <c r="A43" s="631" t="s">
        <v>36</v>
      </c>
      <c r="B43" s="631" t="s">
        <v>141</v>
      </c>
      <c r="C43" s="631">
        <v>1922.72</v>
      </c>
      <c r="D43" s="631">
        <v>1469.27</v>
      </c>
      <c r="E43" s="648" t="s">
        <v>103</v>
      </c>
      <c r="F43" s="631">
        <v>549.39</v>
      </c>
      <c r="G43" s="631"/>
      <c r="H43" s="632">
        <f t="shared" si="0"/>
        <v>3941.3799999999997</v>
      </c>
      <c r="I43" s="631"/>
      <c r="J43" s="633" t="s">
        <v>82</v>
      </c>
      <c r="K43" s="634" t="s">
        <v>255</v>
      </c>
      <c r="L43" s="635"/>
      <c r="M43" s="635"/>
      <c r="N43" s="635"/>
      <c r="O43" s="635"/>
      <c r="P43" s="635"/>
      <c r="Q43" s="636">
        <v>327624</v>
      </c>
      <c r="R43" s="637">
        <v>438</v>
      </c>
      <c r="S43" s="637">
        <v>1962.24</v>
      </c>
      <c r="T43" s="637">
        <v>1633.35</v>
      </c>
      <c r="U43" s="638">
        <v>549.39</v>
      </c>
      <c r="V43" s="635">
        <v>317152</v>
      </c>
      <c r="W43" s="635">
        <v>424</v>
      </c>
      <c r="X43" s="635">
        <v>1899.52</v>
      </c>
      <c r="Y43" s="635">
        <v>1581.14</v>
      </c>
      <c r="Z43" s="635">
        <v>549.39</v>
      </c>
      <c r="AA43" s="636"/>
      <c r="AB43" s="637"/>
      <c r="AC43" s="637"/>
      <c r="AD43" s="637"/>
      <c r="AE43" s="638"/>
      <c r="AF43" s="635">
        <v>294712</v>
      </c>
      <c r="AG43" s="635">
        <v>394</v>
      </c>
      <c r="AH43" s="635">
        <v>1922.72</v>
      </c>
      <c r="AI43" s="635">
        <v>1469.27</v>
      </c>
      <c r="AJ43" s="635">
        <v>549.39</v>
      </c>
      <c r="AK43" s="636"/>
      <c r="AL43" s="637"/>
      <c r="AM43" s="637"/>
      <c r="AN43" s="637"/>
      <c r="AO43" s="638"/>
      <c r="AP43" s="636"/>
      <c r="AQ43" s="637"/>
      <c r="AR43" s="637">
        <v>0</v>
      </c>
      <c r="AS43" s="637">
        <v>0</v>
      </c>
      <c r="AT43" s="637">
        <v>0</v>
      </c>
      <c r="AU43" s="667">
        <f t="shared" si="1"/>
        <v>939488</v>
      </c>
      <c r="AV43" s="667">
        <f t="shared" si="2"/>
        <v>1256</v>
      </c>
      <c r="AW43" s="670">
        <f t="shared" si="3"/>
        <v>5784.4800000000005</v>
      </c>
      <c r="AX43" s="670">
        <f t="shared" si="6"/>
        <v>3050.41</v>
      </c>
      <c r="AY43" s="670">
        <f t="shared" si="5"/>
        <v>1648.17</v>
      </c>
    </row>
    <row r="44" spans="1:51" s="629" customFormat="1" x14ac:dyDescent="0.2">
      <c r="A44" s="620" t="s">
        <v>2</v>
      </c>
      <c r="B44" s="620" t="s">
        <v>141</v>
      </c>
      <c r="C44" s="620">
        <v>217.44</v>
      </c>
      <c r="D44" s="620"/>
      <c r="E44" s="621" t="s">
        <v>103</v>
      </c>
      <c r="F44" s="620"/>
      <c r="G44" s="620"/>
      <c r="H44" s="622">
        <f t="shared" si="0"/>
        <v>217.44</v>
      </c>
      <c r="I44" s="620" t="s">
        <v>384</v>
      </c>
      <c r="J44" s="623" t="s">
        <v>82</v>
      </c>
      <c r="K44" s="624" t="s">
        <v>296</v>
      </c>
      <c r="L44" s="625"/>
      <c r="M44" s="625"/>
      <c r="N44" s="625"/>
      <c r="O44" s="625"/>
      <c r="P44" s="625"/>
      <c r="Q44" s="626">
        <v>0</v>
      </c>
      <c r="R44" s="627">
        <v>0</v>
      </c>
      <c r="S44" s="627">
        <v>199.49</v>
      </c>
      <c r="T44" s="627"/>
      <c r="U44" s="628"/>
      <c r="V44" s="625">
        <v>0</v>
      </c>
      <c r="W44" s="625">
        <v>0</v>
      </c>
      <c r="X44" s="625">
        <v>199.49</v>
      </c>
      <c r="Y44" s="625"/>
      <c r="Z44" s="625"/>
      <c r="AA44" s="626">
        <v>0</v>
      </c>
      <c r="AB44" s="627">
        <v>0</v>
      </c>
      <c r="AC44" s="627">
        <v>199.49</v>
      </c>
      <c r="AD44" s="627"/>
      <c r="AE44" s="628"/>
      <c r="AF44" s="625">
        <v>0</v>
      </c>
      <c r="AG44" s="625">
        <v>0</v>
      </c>
      <c r="AH44" s="625">
        <v>217.44</v>
      </c>
      <c r="AI44" s="625"/>
      <c r="AJ44" s="625"/>
      <c r="AK44" s="626"/>
      <c r="AL44" s="627"/>
      <c r="AM44" s="627"/>
      <c r="AN44" s="627"/>
      <c r="AO44" s="628"/>
      <c r="AP44" s="626"/>
      <c r="AQ44" s="627"/>
      <c r="AR44" s="627">
        <v>0</v>
      </c>
      <c r="AS44" s="627">
        <v>0</v>
      </c>
      <c r="AT44" s="627">
        <v>0</v>
      </c>
      <c r="AU44" s="667">
        <f t="shared" si="1"/>
        <v>0</v>
      </c>
      <c r="AV44" s="667">
        <f t="shared" si="2"/>
        <v>0</v>
      </c>
      <c r="AW44" s="670">
        <f t="shared" si="3"/>
        <v>815.91000000000008</v>
      </c>
      <c r="AX44" s="670">
        <f t="shared" si="6"/>
        <v>0</v>
      </c>
      <c r="AY44" s="670">
        <f t="shared" si="5"/>
        <v>0</v>
      </c>
    </row>
    <row r="45" spans="1:51" s="630" customFormat="1" x14ac:dyDescent="0.2">
      <c r="A45" s="631" t="s">
        <v>37</v>
      </c>
      <c r="B45" s="631" t="s">
        <v>141</v>
      </c>
      <c r="C45" s="631">
        <v>87.84</v>
      </c>
      <c r="D45" s="631">
        <v>67.12</v>
      </c>
      <c r="E45" s="648" t="s">
        <v>103</v>
      </c>
      <c r="F45" s="631">
        <v>274.68</v>
      </c>
      <c r="G45" s="631"/>
      <c r="H45" s="632">
        <f t="shared" si="0"/>
        <v>429.64</v>
      </c>
      <c r="I45" s="631"/>
      <c r="J45" s="633" t="s">
        <v>82</v>
      </c>
      <c r="K45" s="634" t="s">
        <v>256</v>
      </c>
      <c r="L45" s="635"/>
      <c r="M45" s="635"/>
      <c r="N45" s="635"/>
      <c r="O45" s="635"/>
      <c r="P45" s="635"/>
      <c r="Q45" s="636">
        <v>3740</v>
      </c>
      <c r="R45" s="637">
        <v>5</v>
      </c>
      <c r="S45" s="637">
        <v>22.4</v>
      </c>
      <c r="T45" s="637">
        <v>18.649999999999999</v>
      </c>
      <c r="U45" s="638">
        <v>274.68</v>
      </c>
      <c r="V45" s="635">
        <v>13464</v>
      </c>
      <c r="W45" s="635">
        <v>18</v>
      </c>
      <c r="X45" s="635">
        <v>80.64</v>
      </c>
      <c r="Y45" s="635">
        <v>67.12</v>
      </c>
      <c r="Z45" s="635">
        <v>274.68</v>
      </c>
      <c r="AA45" s="636"/>
      <c r="AB45" s="637"/>
      <c r="AC45" s="637"/>
      <c r="AD45" s="637"/>
      <c r="AE45" s="638"/>
      <c r="AF45" s="635">
        <v>13464</v>
      </c>
      <c r="AG45" s="635">
        <v>18</v>
      </c>
      <c r="AH45" s="635">
        <v>87.84</v>
      </c>
      <c r="AI45" s="635">
        <v>67.12</v>
      </c>
      <c r="AJ45" s="635">
        <v>274.68</v>
      </c>
      <c r="AK45" s="636"/>
      <c r="AL45" s="637"/>
      <c r="AM45" s="637"/>
      <c r="AN45" s="637"/>
      <c r="AO45" s="638"/>
      <c r="AP45" s="636"/>
      <c r="AQ45" s="637"/>
      <c r="AR45" s="637">
        <v>0</v>
      </c>
      <c r="AS45" s="637">
        <v>0</v>
      </c>
      <c r="AT45" s="637">
        <v>0</v>
      </c>
      <c r="AU45" s="667">
        <f t="shared" si="1"/>
        <v>30668</v>
      </c>
      <c r="AV45" s="667">
        <f t="shared" si="2"/>
        <v>41</v>
      </c>
      <c r="AW45" s="670">
        <f t="shared" si="3"/>
        <v>190.88</v>
      </c>
      <c r="AX45" s="670">
        <f t="shared" si="6"/>
        <v>134.24</v>
      </c>
      <c r="AY45" s="670">
        <f t="shared" si="5"/>
        <v>824.04</v>
      </c>
    </row>
    <row r="46" spans="1:51" s="630" customFormat="1" x14ac:dyDescent="0.2">
      <c r="A46" s="631" t="s">
        <v>109</v>
      </c>
      <c r="B46" s="631" t="s">
        <v>141</v>
      </c>
      <c r="C46" s="631">
        <v>420.85</v>
      </c>
      <c r="D46" s="631"/>
      <c r="E46" s="648" t="s">
        <v>116</v>
      </c>
      <c r="F46" s="631"/>
      <c r="G46" s="631"/>
      <c r="H46" s="632">
        <f t="shared" si="0"/>
        <v>420.85</v>
      </c>
      <c r="I46" s="631"/>
      <c r="J46" s="633" t="s">
        <v>82</v>
      </c>
      <c r="K46" s="634" t="s">
        <v>257</v>
      </c>
      <c r="L46" s="635"/>
      <c r="M46" s="635"/>
      <c r="N46" s="635"/>
      <c r="O46" s="635"/>
      <c r="P46" s="635"/>
      <c r="Q46" s="636">
        <v>0</v>
      </c>
      <c r="R46" s="637">
        <v>0</v>
      </c>
      <c r="S46" s="637">
        <v>386.1</v>
      </c>
      <c r="T46" s="637"/>
      <c r="U46" s="638"/>
      <c r="V46" s="635">
        <v>0</v>
      </c>
      <c r="W46" s="635">
        <v>0</v>
      </c>
      <c r="X46" s="635">
        <v>386.1</v>
      </c>
      <c r="Y46" s="635"/>
      <c r="Z46" s="635"/>
      <c r="AA46" s="636"/>
      <c r="AB46" s="637"/>
      <c r="AC46" s="637"/>
      <c r="AD46" s="637"/>
      <c r="AE46" s="638"/>
      <c r="AF46" s="635">
        <v>0</v>
      </c>
      <c r="AG46" s="635">
        <v>0</v>
      </c>
      <c r="AH46" s="635">
        <v>420.85</v>
      </c>
      <c r="AI46" s="635"/>
      <c r="AJ46" s="635"/>
      <c r="AK46" s="636"/>
      <c r="AL46" s="637"/>
      <c r="AM46" s="637"/>
      <c r="AN46" s="637"/>
      <c r="AO46" s="638"/>
      <c r="AP46" s="636"/>
      <c r="AQ46" s="637"/>
      <c r="AR46" s="637">
        <v>0</v>
      </c>
      <c r="AS46" s="637">
        <v>0</v>
      </c>
      <c r="AT46" s="637">
        <v>0</v>
      </c>
      <c r="AU46" s="667">
        <f t="shared" si="1"/>
        <v>0</v>
      </c>
      <c r="AV46" s="667">
        <f t="shared" si="2"/>
        <v>0</v>
      </c>
      <c r="AW46" s="670">
        <f t="shared" si="3"/>
        <v>1193.0500000000002</v>
      </c>
      <c r="AX46" s="670">
        <f t="shared" si="6"/>
        <v>0</v>
      </c>
      <c r="AY46" s="670">
        <f t="shared" si="5"/>
        <v>0</v>
      </c>
    </row>
    <row r="47" spans="1:51" s="593" customFormat="1" x14ac:dyDescent="0.2">
      <c r="A47" s="537" t="s">
        <v>134</v>
      </c>
      <c r="B47" s="537" t="s">
        <v>141</v>
      </c>
      <c r="C47" s="537">
        <v>137.29</v>
      </c>
      <c r="D47" s="537"/>
      <c r="E47" s="599" t="s">
        <v>116</v>
      </c>
      <c r="F47" s="537"/>
      <c r="G47" s="537"/>
      <c r="H47" s="586">
        <f t="shared" si="0"/>
        <v>137.29</v>
      </c>
      <c r="I47" s="537" t="s">
        <v>373</v>
      </c>
      <c r="J47" s="587" t="s">
        <v>121</v>
      </c>
      <c r="K47" s="588" t="s">
        <v>243</v>
      </c>
      <c r="L47" s="589"/>
      <c r="M47" s="589"/>
      <c r="N47" s="589"/>
      <c r="O47" s="589"/>
      <c r="P47" s="589"/>
      <c r="Q47" s="590">
        <v>0</v>
      </c>
      <c r="R47" s="591">
        <v>0</v>
      </c>
      <c r="S47" s="591">
        <v>137.29</v>
      </c>
      <c r="T47" s="591">
        <v>0</v>
      </c>
      <c r="U47" s="592">
        <v>0</v>
      </c>
      <c r="V47" s="589">
        <v>0</v>
      </c>
      <c r="W47" s="589">
        <v>0</v>
      </c>
      <c r="X47" s="589">
        <v>137.29</v>
      </c>
      <c r="Y47" s="589"/>
      <c r="Z47" s="589"/>
      <c r="AA47" s="590">
        <v>0</v>
      </c>
      <c r="AB47" s="591">
        <v>0</v>
      </c>
      <c r="AC47" s="591">
        <v>137.29</v>
      </c>
      <c r="AD47" s="591"/>
      <c r="AE47" s="592"/>
      <c r="AF47" s="589">
        <v>0</v>
      </c>
      <c r="AG47" s="589">
        <v>0</v>
      </c>
      <c r="AH47" s="589">
        <v>137.29</v>
      </c>
      <c r="AI47" s="589"/>
      <c r="AJ47" s="589"/>
      <c r="AK47" s="590"/>
      <c r="AL47" s="591"/>
      <c r="AM47" s="591"/>
      <c r="AN47" s="591"/>
      <c r="AO47" s="592"/>
      <c r="AP47" s="590"/>
      <c r="AQ47" s="591"/>
      <c r="AR47" s="591">
        <v>0</v>
      </c>
      <c r="AS47" s="591">
        <v>0</v>
      </c>
      <c r="AT47" s="591">
        <v>0</v>
      </c>
      <c r="AU47" s="667">
        <f t="shared" si="1"/>
        <v>0</v>
      </c>
      <c r="AV47" s="667">
        <f t="shared" si="2"/>
        <v>0</v>
      </c>
      <c r="AW47" s="670">
        <f t="shared" si="3"/>
        <v>549.16</v>
      </c>
      <c r="AX47" s="670">
        <f>O47+AN2547+Y47+AD47+AI47+AN47+AS47</f>
        <v>0</v>
      </c>
      <c r="AY47" s="670">
        <f t="shared" si="5"/>
        <v>0</v>
      </c>
    </row>
    <row r="48" spans="1:51" s="6" customFormat="1" x14ac:dyDescent="0.2">
      <c r="A48" t="s">
        <v>109</v>
      </c>
      <c r="B48" t="s">
        <v>141</v>
      </c>
      <c r="C48"/>
      <c r="D48"/>
      <c r="E48" s="594" t="s">
        <v>116</v>
      </c>
      <c r="F48"/>
      <c r="G48"/>
      <c r="H48" s="358">
        <f t="shared" si="0"/>
        <v>0</v>
      </c>
      <c r="I48"/>
      <c r="J48" s="500" t="s">
        <v>82</v>
      </c>
      <c r="K48" s="502"/>
      <c r="L48" s="503"/>
      <c r="M48" s="503"/>
      <c r="N48" s="503"/>
      <c r="O48" s="503"/>
      <c r="P48" s="503"/>
      <c r="Q48" s="521"/>
      <c r="R48" s="522"/>
      <c r="S48" s="522"/>
      <c r="T48" s="522"/>
      <c r="U48" s="523"/>
      <c r="V48" s="503"/>
      <c r="W48" s="503"/>
      <c r="X48" s="503"/>
      <c r="Y48" s="503"/>
      <c r="Z48" s="503"/>
      <c r="AA48" s="521"/>
      <c r="AB48" s="522"/>
      <c r="AC48" s="522"/>
      <c r="AD48" s="522"/>
      <c r="AE48" s="523"/>
      <c r="AF48" s="503"/>
      <c r="AG48" s="503"/>
      <c r="AH48" s="503"/>
      <c r="AI48" s="503"/>
      <c r="AJ48" s="503"/>
      <c r="AK48" s="521"/>
      <c r="AL48" s="522"/>
      <c r="AM48" s="522"/>
      <c r="AN48" s="522"/>
      <c r="AO48" s="523"/>
      <c r="AP48" s="521"/>
      <c r="AQ48" s="522"/>
      <c r="AR48" s="522">
        <v>0</v>
      </c>
      <c r="AS48" s="522">
        <v>0</v>
      </c>
      <c r="AT48" s="522">
        <v>0</v>
      </c>
      <c r="AU48" s="667">
        <f t="shared" si="1"/>
        <v>0</v>
      </c>
      <c r="AV48" s="667">
        <f t="shared" si="2"/>
        <v>0</v>
      </c>
      <c r="AW48" s="670">
        <f t="shared" si="3"/>
        <v>0</v>
      </c>
      <c r="AX48" s="670">
        <f t="shared" si="6"/>
        <v>0</v>
      </c>
      <c r="AY48" s="670">
        <f t="shared" si="5"/>
        <v>0</v>
      </c>
    </row>
    <row r="49" spans="1:51" s="593" customFormat="1" x14ac:dyDescent="0.2">
      <c r="A49" s="537" t="s">
        <v>133</v>
      </c>
      <c r="B49" s="537" t="s">
        <v>141</v>
      </c>
      <c r="C49" s="537">
        <v>403.2</v>
      </c>
      <c r="D49" s="537">
        <v>335.62</v>
      </c>
      <c r="E49" s="599" t="s">
        <v>116</v>
      </c>
      <c r="F49" s="537"/>
      <c r="G49" s="537"/>
      <c r="H49" s="586">
        <f t="shared" si="0"/>
        <v>738.81999999999994</v>
      </c>
      <c r="I49" s="593" t="s">
        <v>380</v>
      </c>
      <c r="J49" s="587" t="s">
        <v>84</v>
      </c>
      <c r="K49" s="588" t="s">
        <v>208</v>
      </c>
      <c r="L49" s="589"/>
      <c r="M49" s="589"/>
      <c r="N49" s="589"/>
      <c r="O49" s="589"/>
      <c r="P49" s="589"/>
      <c r="Q49" s="590">
        <v>36652</v>
      </c>
      <c r="R49" s="591">
        <v>49</v>
      </c>
      <c r="S49" s="591">
        <v>219.52</v>
      </c>
      <c r="T49" s="591">
        <v>182.73</v>
      </c>
      <c r="U49" s="592">
        <v>0</v>
      </c>
      <c r="V49" s="589">
        <v>80036</v>
      </c>
      <c r="W49" s="589">
        <v>107</v>
      </c>
      <c r="X49" s="589">
        <v>479.36</v>
      </c>
      <c r="Y49" s="589">
        <v>399.01</v>
      </c>
      <c r="Z49" s="589"/>
      <c r="AA49" s="590">
        <v>94996</v>
      </c>
      <c r="AB49" s="591">
        <v>1610</v>
      </c>
      <c r="AC49" s="591">
        <v>568.96</v>
      </c>
      <c r="AD49" s="591">
        <v>473.6</v>
      </c>
      <c r="AE49" s="592">
        <v>0</v>
      </c>
      <c r="AF49" s="589">
        <v>67320</v>
      </c>
      <c r="AG49" s="589">
        <v>90</v>
      </c>
      <c r="AH49" s="589">
        <v>403.2</v>
      </c>
      <c r="AI49" s="589">
        <v>335.62</v>
      </c>
      <c r="AJ49" s="589"/>
      <c r="AK49" s="590"/>
      <c r="AL49" s="591"/>
      <c r="AM49" s="591"/>
      <c r="AN49" s="591"/>
      <c r="AO49" s="592"/>
      <c r="AP49" s="590"/>
      <c r="AQ49" s="591"/>
      <c r="AR49" s="591">
        <v>0</v>
      </c>
      <c r="AS49" s="591">
        <v>0</v>
      </c>
      <c r="AT49" s="591">
        <v>0</v>
      </c>
      <c r="AU49" s="667">
        <f t="shared" si="1"/>
        <v>279004</v>
      </c>
      <c r="AV49" s="667">
        <f t="shared" si="2"/>
        <v>1856</v>
      </c>
      <c r="AW49" s="670">
        <f t="shared" si="3"/>
        <v>1671.0400000000002</v>
      </c>
      <c r="AX49" s="670">
        <f t="shared" si="6"/>
        <v>1208.23</v>
      </c>
      <c r="AY49" s="670">
        <f t="shared" si="5"/>
        <v>0</v>
      </c>
    </row>
    <row r="50" spans="1:51" s="6" customFormat="1" x14ac:dyDescent="0.2">
      <c r="A50" t="s">
        <v>123</v>
      </c>
      <c r="B50" t="s">
        <v>141</v>
      </c>
      <c r="C50"/>
      <c r="D50"/>
      <c r="E50" s="594" t="s">
        <v>116</v>
      </c>
      <c r="F50"/>
      <c r="G50"/>
      <c r="H50" s="358">
        <f t="shared" si="0"/>
        <v>0</v>
      </c>
      <c r="I50"/>
      <c r="J50" s="500" t="s">
        <v>82</v>
      </c>
      <c r="K50" s="501" t="s">
        <v>209</v>
      </c>
      <c r="L50" s="503"/>
      <c r="M50" s="503"/>
      <c r="N50" s="503"/>
      <c r="O50" s="503"/>
      <c r="P50" s="503"/>
      <c r="Q50" s="521">
        <v>748</v>
      </c>
      <c r="R50" s="522">
        <v>1</v>
      </c>
      <c r="S50" s="522">
        <v>4.4800000000000004</v>
      </c>
      <c r="T50" s="522">
        <v>0</v>
      </c>
      <c r="U50" s="523">
        <v>0</v>
      </c>
      <c r="V50" s="503">
        <v>748</v>
      </c>
      <c r="W50" s="503">
        <v>1</v>
      </c>
      <c r="X50" s="503">
        <v>4.4800000000000004</v>
      </c>
      <c r="Y50" s="503"/>
      <c r="Z50" s="503"/>
      <c r="AA50" s="521"/>
      <c r="AB50" s="522"/>
      <c r="AC50" s="522"/>
      <c r="AD50" s="522"/>
      <c r="AE50" s="523"/>
      <c r="AF50" s="503"/>
      <c r="AG50" s="503"/>
      <c r="AH50" s="503"/>
      <c r="AI50" s="503"/>
      <c r="AJ50" s="503"/>
      <c r="AK50" s="521"/>
      <c r="AL50" s="522"/>
      <c r="AM50" s="522"/>
      <c r="AN50" s="522"/>
      <c r="AO50" s="523"/>
      <c r="AP50" s="521"/>
      <c r="AQ50" s="522"/>
      <c r="AR50" s="522">
        <v>0</v>
      </c>
      <c r="AS50" s="522">
        <v>0</v>
      </c>
      <c r="AT50" s="522">
        <v>0</v>
      </c>
      <c r="AU50" s="667">
        <f t="shared" si="1"/>
        <v>1496</v>
      </c>
      <c r="AV50" s="667">
        <f t="shared" si="2"/>
        <v>2</v>
      </c>
      <c r="AW50" s="670">
        <f t="shared" si="3"/>
        <v>8.9600000000000009</v>
      </c>
      <c r="AX50" s="670">
        <f t="shared" si="6"/>
        <v>0</v>
      </c>
      <c r="AY50" s="670">
        <f t="shared" si="5"/>
        <v>0</v>
      </c>
    </row>
    <row r="51" spans="1:51" s="593" customFormat="1" x14ac:dyDescent="0.2">
      <c r="A51" s="537" t="s">
        <v>128</v>
      </c>
      <c r="B51" s="537" t="s">
        <v>141</v>
      </c>
      <c r="C51" s="537">
        <v>304.64</v>
      </c>
      <c r="D51" s="537"/>
      <c r="E51" s="599" t="s">
        <v>116</v>
      </c>
      <c r="F51" s="537"/>
      <c r="G51" s="537"/>
      <c r="H51" s="586">
        <f t="shared" si="0"/>
        <v>304.64</v>
      </c>
      <c r="I51" s="537"/>
      <c r="J51" s="587" t="s">
        <v>82</v>
      </c>
      <c r="K51" s="588" t="s">
        <v>210</v>
      </c>
      <c r="L51" s="589"/>
      <c r="M51" s="589"/>
      <c r="N51" s="589"/>
      <c r="O51" s="589"/>
      <c r="P51" s="589"/>
      <c r="Q51" s="590">
        <v>601392</v>
      </c>
      <c r="R51" s="591">
        <v>804</v>
      </c>
      <c r="S51" s="591">
        <v>3601.92</v>
      </c>
      <c r="T51" s="591">
        <v>0</v>
      </c>
      <c r="U51" s="592">
        <v>0</v>
      </c>
      <c r="V51" s="589">
        <v>360536</v>
      </c>
      <c r="W51" s="589">
        <v>482</v>
      </c>
      <c r="X51" s="589">
        <v>2159.36</v>
      </c>
      <c r="Y51" s="589"/>
      <c r="Z51" s="589"/>
      <c r="AA51" s="590">
        <v>83776</v>
      </c>
      <c r="AB51" s="591">
        <v>1351</v>
      </c>
      <c r="AC51" s="591">
        <v>501.76</v>
      </c>
      <c r="AD51" s="591"/>
      <c r="AE51" s="592"/>
      <c r="AF51" s="589">
        <v>50864</v>
      </c>
      <c r="AG51" s="589">
        <v>68</v>
      </c>
      <c r="AH51" s="589">
        <v>304.64</v>
      </c>
      <c r="AI51" s="589"/>
      <c r="AJ51" s="589"/>
      <c r="AK51" s="590"/>
      <c r="AL51" s="591"/>
      <c r="AM51" s="591"/>
      <c r="AN51" s="591"/>
      <c r="AO51" s="592"/>
      <c r="AP51" s="590"/>
      <c r="AQ51" s="591"/>
      <c r="AR51" s="591">
        <v>0</v>
      </c>
      <c r="AS51" s="591">
        <v>0</v>
      </c>
      <c r="AT51" s="591">
        <v>0</v>
      </c>
      <c r="AU51" s="667">
        <f t="shared" si="1"/>
        <v>1096568</v>
      </c>
      <c r="AV51" s="667">
        <f t="shared" si="2"/>
        <v>2705</v>
      </c>
      <c r="AW51" s="670">
        <f t="shared" si="3"/>
        <v>6567.6800000000012</v>
      </c>
      <c r="AX51" s="670">
        <f t="shared" si="6"/>
        <v>0</v>
      </c>
      <c r="AY51" s="670">
        <f>P51+U51+Z51+AE51+AJ51+AO51+AT51</f>
        <v>0</v>
      </c>
    </row>
    <row r="52" spans="1:51" s="593" customFormat="1" x14ac:dyDescent="0.2">
      <c r="A52" s="537" t="s">
        <v>130</v>
      </c>
      <c r="B52" s="537" t="s">
        <v>141</v>
      </c>
      <c r="C52" s="537">
        <v>26.88</v>
      </c>
      <c r="D52" s="537">
        <v>22.37</v>
      </c>
      <c r="E52" s="599" t="s">
        <v>116</v>
      </c>
      <c r="F52" s="537"/>
      <c r="G52" s="537"/>
      <c r="H52" s="586">
        <f t="shared" si="0"/>
        <v>49.25</v>
      </c>
      <c r="I52" s="593" t="s">
        <v>375</v>
      </c>
      <c r="J52" s="587" t="s">
        <v>82</v>
      </c>
      <c r="K52" s="588" t="s">
        <v>211</v>
      </c>
      <c r="L52" s="589"/>
      <c r="M52" s="589"/>
      <c r="N52" s="589"/>
      <c r="O52" s="589"/>
      <c r="P52" s="589"/>
      <c r="Q52" s="590">
        <v>6732</v>
      </c>
      <c r="R52" s="591">
        <v>9</v>
      </c>
      <c r="S52" s="591">
        <v>40.32</v>
      </c>
      <c r="T52" s="591">
        <v>33.56</v>
      </c>
      <c r="U52" s="592">
        <v>0</v>
      </c>
      <c r="V52" s="589">
        <v>8976</v>
      </c>
      <c r="W52" s="589">
        <v>12</v>
      </c>
      <c r="X52" s="589">
        <v>53.76</v>
      </c>
      <c r="Y52" s="589">
        <v>44.75</v>
      </c>
      <c r="Z52" s="589"/>
      <c r="AA52" s="590">
        <v>8976</v>
      </c>
      <c r="AB52" s="591">
        <v>145</v>
      </c>
      <c r="AC52" s="591">
        <v>53.76</v>
      </c>
      <c r="AD52" s="591">
        <v>44.75</v>
      </c>
      <c r="AE52" s="592"/>
      <c r="AF52" s="589">
        <v>4488</v>
      </c>
      <c r="AG52" s="589">
        <v>6</v>
      </c>
      <c r="AH52" s="589">
        <v>26.88</v>
      </c>
      <c r="AI52" s="589">
        <v>22.37</v>
      </c>
      <c r="AJ52" s="589"/>
      <c r="AK52" s="590"/>
      <c r="AL52" s="591"/>
      <c r="AM52" s="591"/>
      <c r="AN52" s="591"/>
      <c r="AO52" s="592"/>
      <c r="AP52" s="590"/>
      <c r="AQ52" s="591"/>
      <c r="AR52" s="591">
        <v>0</v>
      </c>
      <c r="AS52" s="591">
        <v>0</v>
      </c>
      <c r="AT52" s="591">
        <v>0</v>
      </c>
      <c r="AU52" s="667">
        <f>L52+Q52+V52+AA52+AF52+AK52+AP52</f>
        <v>29172</v>
      </c>
      <c r="AV52" s="667">
        <f t="shared" si="2"/>
        <v>172</v>
      </c>
      <c r="AW52" s="670">
        <f t="shared" si="3"/>
        <v>174.72</v>
      </c>
      <c r="AX52" s="670">
        <f t="shared" si="6"/>
        <v>111.87</v>
      </c>
      <c r="AY52" s="670">
        <f t="shared" si="5"/>
        <v>0</v>
      </c>
    </row>
    <row r="53" spans="1:51" s="593" customFormat="1" x14ac:dyDescent="0.2">
      <c r="A53" s="537" t="s">
        <v>129</v>
      </c>
      <c r="B53" s="537" t="s">
        <v>141</v>
      </c>
      <c r="C53" s="537">
        <v>331.52</v>
      </c>
      <c r="D53" s="537">
        <v>275.95</v>
      </c>
      <c r="E53" s="599" t="s">
        <v>116</v>
      </c>
      <c r="F53" s="537"/>
      <c r="G53" s="537"/>
      <c r="H53" s="586">
        <f t="shared" si="0"/>
        <v>607.47</v>
      </c>
      <c r="I53" s="593" t="s">
        <v>375</v>
      </c>
      <c r="J53" s="587" t="s">
        <v>82</v>
      </c>
      <c r="K53" s="588" t="s">
        <v>212</v>
      </c>
      <c r="L53" s="589"/>
      <c r="M53" s="589"/>
      <c r="N53" s="589"/>
      <c r="O53" s="589"/>
      <c r="P53" s="589"/>
      <c r="Q53" s="590">
        <v>36652</v>
      </c>
      <c r="R53" s="591">
        <v>49</v>
      </c>
      <c r="S53" s="591">
        <v>219.52</v>
      </c>
      <c r="T53" s="591">
        <v>182.73</v>
      </c>
      <c r="U53" s="592">
        <v>0</v>
      </c>
      <c r="V53" s="589">
        <v>56848</v>
      </c>
      <c r="W53" s="589">
        <v>76</v>
      </c>
      <c r="X53" s="589">
        <v>340.48</v>
      </c>
      <c r="Y53" s="589">
        <v>283.41000000000003</v>
      </c>
      <c r="Z53" s="589"/>
      <c r="AA53" s="590">
        <v>68068</v>
      </c>
      <c r="AB53" s="591">
        <v>1098</v>
      </c>
      <c r="AC53" s="591">
        <v>407.68</v>
      </c>
      <c r="AD53" s="591">
        <v>339.35</v>
      </c>
      <c r="AE53" s="592"/>
      <c r="AF53" s="589">
        <v>55352</v>
      </c>
      <c r="AG53" s="589">
        <v>74</v>
      </c>
      <c r="AH53" s="589">
        <v>331.52</v>
      </c>
      <c r="AI53" s="589">
        <v>275.95</v>
      </c>
      <c r="AJ53" s="589"/>
      <c r="AK53" s="590"/>
      <c r="AL53" s="591"/>
      <c r="AM53" s="591"/>
      <c r="AN53" s="591"/>
      <c r="AO53" s="592"/>
      <c r="AP53" s="590"/>
      <c r="AQ53" s="591"/>
      <c r="AR53" s="591">
        <v>0</v>
      </c>
      <c r="AS53" s="591">
        <v>0</v>
      </c>
      <c r="AT53" s="591">
        <v>0</v>
      </c>
      <c r="AU53" s="667">
        <f t="shared" si="1"/>
        <v>216920</v>
      </c>
      <c r="AV53" s="667">
        <f t="shared" si="2"/>
        <v>1297</v>
      </c>
      <c r="AW53" s="670">
        <f t="shared" si="3"/>
        <v>1299.2</v>
      </c>
      <c r="AX53" s="670">
        <f t="shared" si="6"/>
        <v>898.71</v>
      </c>
      <c r="AY53" s="670">
        <f t="shared" si="5"/>
        <v>0</v>
      </c>
    </row>
    <row r="54" spans="1:51" s="593" customFormat="1" x14ac:dyDescent="0.2">
      <c r="A54" s="537" t="s">
        <v>122</v>
      </c>
      <c r="B54" s="537" t="s">
        <v>141</v>
      </c>
      <c r="C54" s="537">
        <v>199.49</v>
      </c>
      <c r="D54" s="537"/>
      <c r="E54" s="599" t="s">
        <v>116</v>
      </c>
      <c r="F54" s="537"/>
      <c r="G54" s="537"/>
      <c r="H54" s="586">
        <f t="shared" si="0"/>
        <v>199.49</v>
      </c>
      <c r="I54" s="593" t="s">
        <v>375</v>
      </c>
      <c r="J54" s="587" t="s">
        <v>82</v>
      </c>
      <c r="K54" s="588" t="s">
        <v>272</v>
      </c>
      <c r="L54" s="589"/>
      <c r="M54" s="589"/>
      <c r="N54" s="589"/>
      <c r="O54" s="589"/>
      <c r="P54" s="589"/>
      <c r="Q54" s="590">
        <v>0</v>
      </c>
      <c r="R54" s="591">
        <v>0</v>
      </c>
      <c r="S54" s="591">
        <v>199.49</v>
      </c>
      <c r="T54" s="591">
        <v>0</v>
      </c>
      <c r="U54" s="592">
        <v>0</v>
      </c>
      <c r="V54" s="589">
        <v>0</v>
      </c>
      <c r="W54" s="589">
        <v>0</v>
      </c>
      <c r="X54" s="589">
        <v>199.49</v>
      </c>
      <c r="Y54" s="589"/>
      <c r="Z54" s="589"/>
      <c r="AA54" s="590">
        <v>0</v>
      </c>
      <c r="AB54" s="591">
        <v>0</v>
      </c>
      <c r="AC54" s="591">
        <v>199.49</v>
      </c>
      <c r="AD54" s="591"/>
      <c r="AE54" s="592"/>
      <c r="AF54" s="589">
        <v>0</v>
      </c>
      <c r="AG54" s="589">
        <v>0</v>
      </c>
      <c r="AH54" s="589">
        <v>199.49</v>
      </c>
      <c r="AI54" s="589"/>
      <c r="AJ54" s="589"/>
      <c r="AK54" s="590"/>
      <c r="AL54" s="591"/>
      <c r="AM54" s="591"/>
      <c r="AN54" s="591"/>
      <c r="AO54" s="592"/>
      <c r="AP54" s="590"/>
      <c r="AQ54" s="591"/>
      <c r="AR54" s="591">
        <v>0</v>
      </c>
      <c r="AS54" s="591">
        <v>0</v>
      </c>
      <c r="AT54" s="591">
        <v>0</v>
      </c>
      <c r="AU54" s="667">
        <f t="shared" si="1"/>
        <v>0</v>
      </c>
      <c r="AV54" s="667">
        <f t="shared" si="2"/>
        <v>0</v>
      </c>
      <c r="AW54" s="670">
        <f t="shared" si="3"/>
        <v>797.96</v>
      </c>
      <c r="AX54" s="670">
        <f t="shared" si="6"/>
        <v>0</v>
      </c>
      <c r="AY54" s="670">
        <f t="shared" si="5"/>
        <v>0</v>
      </c>
    </row>
    <row r="55" spans="1:51" s="593" customFormat="1" x14ac:dyDescent="0.2">
      <c r="A55" s="537" t="s">
        <v>124</v>
      </c>
      <c r="B55" s="537" t="s">
        <v>141</v>
      </c>
      <c r="C55" s="537">
        <v>386.1</v>
      </c>
      <c r="D55" s="537"/>
      <c r="E55" s="599" t="s">
        <v>115</v>
      </c>
      <c r="F55" s="537"/>
      <c r="G55" s="537"/>
      <c r="H55" s="586">
        <f t="shared" si="0"/>
        <v>386.1</v>
      </c>
      <c r="I55" s="593" t="s">
        <v>375</v>
      </c>
      <c r="J55" s="587" t="s">
        <v>125</v>
      </c>
      <c r="K55" s="588" t="s">
        <v>213</v>
      </c>
      <c r="L55" s="589"/>
      <c r="M55" s="589"/>
      <c r="N55" s="589"/>
      <c r="O55" s="589"/>
      <c r="P55" s="589"/>
      <c r="Q55" s="590">
        <v>0</v>
      </c>
      <c r="R55" s="591">
        <v>0</v>
      </c>
      <c r="S55" s="591">
        <v>386.1</v>
      </c>
      <c r="T55" s="591">
        <v>0</v>
      </c>
      <c r="U55" s="592">
        <v>0</v>
      </c>
      <c r="V55" s="589">
        <v>0</v>
      </c>
      <c r="W55" s="589">
        <v>0</v>
      </c>
      <c r="X55" s="589">
        <v>386.1</v>
      </c>
      <c r="Y55" s="589"/>
      <c r="Z55" s="589"/>
      <c r="AA55" s="590">
        <v>0</v>
      </c>
      <c r="AB55" s="591">
        <v>0</v>
      </c>
      <c r="AC55" s="591">
        <v>386.1</v>
      </c>
      <c r="AD55" s="591"/>
      <c r="AE55" s="592"/>
      <c r="AF55" s="589">
        <v>0</v>
      </c>
      <c r="AG55" s="589">
        <v>0</v>
      </c>
      <c r="AH55" s="589">
        <v>386.1</v>
      </c>
      <c r="AI55" s="589"/>
      <c r="AJ55" s="589"/>
      <c r="AK55" s="590"/>
      <c r="AL55" s="591"/>
      <c r="AM55" s="591"/>
      <c r="AN55" s="591"/>
      <c r="AO55" s="592"/>
      <c r="AP55" s="590"/>
      <c r="AQ55" s="591"/>
      <c r="AR55" s="591">
        <v>0</v>
      </c>
      <c r="AS55" s="591">
        <v>0</v>
      </c>
      <c r="AT55" s="591">
        <v>0</v>
      </c>
      <c r="AU55" s="667">
        <f t="shared" si="1"/>
        <v>0</v>
      </c>
      <c r="AV55" s="667">
        <f t="shared" si="2"/>
        <v>0</v>
      </c>
      <c r="AW55" s="670">
        <f t="shared" si="3"/>
        <v>1544.4</v>
      </c>
      <c r="AX55" s="670">
        <f t="shared" si="6"/>
        <v>0</v>
      </c>
      <c r="AY55" s="670">
        <f t="shared" si="5"/>
        <v>0</v>
      </c>
    </row>
    <row r="56" spans="1:51" x14ac:dyDescent="0.2">
      <c r="A56" t="s">
        <v>127</v>
      </c>
      <c r="B56" t="s">
        <v>141</v>
      </c>
      <c r="C56"/>
      <c r="D56"/>
      <c r="E56" s="594" t="s">
        <v>115</v>
      </c>
      <c r="F56"/>
      <c r="G56"/>
      <c r="H56" s="358">
        <f t="shared" si="0"/>
        <v>0</v>
      </c>
      <c r="I56"/>
      <c r="J56" s="412" t="s">
        <v>125</v>
      </c>
      <c r="K56" s="413"/>
      <c r="L56" s="503"/>
      <c r="M56" s="503"/>
      <c r="N56" s="503"/>
      <c r="O56" s="503"/>
      <c r="P56" s="503"/>
      <c r="Q56" s="521"/>
      <c r="R56" s="522"/>
      <c r="S56" s="522"/>
      <c r="T56" s="522"/>
      <c r="U56" s="523"/>
      <c r="V56" s="503"/>
      <c r="W56" s="503"/>
      <c r="X56" s="503"/>
      <c r="Y56" s="503"/>
      <c r="Z56" s="503"/>
      <c r="AA56" s="521"/>
      <c r="AB56" s="522"/>
      <c r="AC56" s="522"/>
      <c r="AD56" s="522"/>
      <c r="AE56" s="523"/>
      <c r="AF56" s="503"/>
      <c r="AG56" s="503"/>
      <c r="AH56" s="503"/>
      <c r="AI56" s="503"/>
      <c r="AJ56" s="503"/>
      <c r="AK56" s="521"/>
      <c r="AL56" s="522"/>
      <c r="AM56" s="522"/>
      <c r="AN56" s="522"/>
      <c r="AO56" s="523"/>
      <c r="AP56" s="521"/>
      <c r="AQ56" s="522"/>
      <c r="AR56" s="522">
        <v>0</v>
      </c>
      <c r="AS56" s="522">
        <v>0</v>
      </c>
      <c r="AT56" s="522">
        <v>0</v>
      </c>
      <c r="AU56" s="667">
        <f t="shared" si="1"/>
        <v>0</v>
      </c>
      <c r="AV56" s="667">
        <f t="shared" si="2"/>
        <v>0</v>
      </c>
      <c r="AW56" s="670">
        <f t="shared" si="3"/>
        <v>0</v>
      </c>
      <c r="AX56" s="670">
        <f t="shared" si="6"/>
        <v>0</v>
      </c>
      <c r="AY56" s="670">
        <f t="shared" si="5"/>
        <v>0</v>
      </c>
    </row>
    <row r="57" spans="1:51" x14ac:dyDescent="0.2">
      <c r="A57" t="s">
        <v>119</v>
      </c>
      <c r="B57" t="s">
        <v>141</v>
      </c>
      <c r="C57"/>
      <c r="D57"/>
      <c r="E57" s="594" t="s">
        <v>115</v>
      </c>
      <c r="F57"/>
      <c r="G57"/>
      <c r="H57" s="358">
        <f t="shared" si="0"/>
        <v>0</v>
      </c>
      <c r="I57"/>
      <c r="J57" s="412" t="s">
        <v>125</v>
      </c>
      <c r="K57" s="413"/>
      <c r="L57" s="503"/>
      <c r="M57" s="503"/>
      <c r="N57" s="503"/>
      <c r="O57" s="503"/>
      <c r="P57" s="503"/>
      <c r="Q57" s="521"/>
      <c r="R57" s="522"/>
      <c r="S57" s="522"/>
      <c r="T57" s="522"/>
      <c r="U57" s="523"/>
      <c r="V57" s="503"/>
      <c r="W57" s="503"/>
      <c r="X57" s="503"/>
      <c r="Y57" s="503"/>
      <c r="Z57" s="503"/>
      <c r="AA57" s="521"/>
      <c r="AB57" s="522"/>
      <c r="AC57" s="522"/>
      <c r="AD57" s="522"/>
      <c r="AE57" s="523"/>
      <c r="AF57" s="503"/>
      <c r="AG57" s="503"/>
      <c r="AH57" s="503"/>
      <c r="AI57" s="503"/>
      <c r="AJ57" s="503"/>
      <c r="AK57" s="521"/>
      <c r="AL57" s="522"/>
      <c r="AM57" s="522"/>
      <c r="AN57" s="522"/>
      <c r="AO57" s="523"/>
      <c r="AP57" s="521"/>
      <c r="AQ57" s="522"/>
      <c r="AR57" s="522">
        <v>0</v>
      </c>
      <c r="AS57" s="522">
        <v>0</v>
      </c>
      <c r="AT57" s="522">
        <v>0</v>
      </c>
      <c r="AU57" s="667">
        <f t="shared" si="1"/>
        <v>0</v>
      </c>
      <c r="AV57" s="667">
        <f t="shared" si="2"/>
        <v>0</v>
      </c>
      <c r="AW57" s="670">
        <f t="shared" si="3"/>
        <v>0</v>
      </c>
      <c r="AX57" s="670">
        <f t="shared" si="6"/>
        <v>0</v>
      </c>
      <c r="AY57" s="670">
        <f t="shared" si="5"/>
        <v>0</v>
      </c>
    </row>
    <row r="58" spans="1:51" s="593" customFormat="1" x14ac:dyDescent="0.2">
      <c r="A58" s="537" t="s">
        <v>38</v>
      </c>
      <c r="B58" s="537" t="s">
        <v>141</v>
      </c>
      <c r="C58" s="537">
        <v>362.88</v>
      </c>
      <c r="D58" s="537">
        <v>302.06</v>
      </c>
      <c r="E58" s="599" t="s">
        <v>101</v>
      </c>
      <c r="F58" s="537">
        <v>274.68</v>
      </c>
      <c r="G58" s="537"/>
      <c r="H58" s="586">
        <f>C58+D58+F58</f>
        <v>939.62000000000012</v>
      </c>
      <c r="I58" s="537" t="s">
        <v>373</v>
      </c>
      <c r="J58" s="587" t="s">
        <v>83</v>
      </c>
      <c r="K58" s="588" t="s">
        <v>237</v>
      </c>
      <c r="L58" s="589"/>
      <c r="M58" s="589"/>
      <c r="N58" s="589"/>
      <c r="O58" s="589"/>
      <c r="P58" s="589"/>
      <c r="Q58" s="590">
        <v>175780</v>
      </c>
      <c r="R58" s="591">
        <v>235</v>
      </c>
      <c r="S58" s="591">
        <v>1052.8</v>
      </c>
      <c r="T58" s="591">
        <v>876.34</v>
      </c>
      <c r="U58" s="592">
        <v>273.07</v>
      </c>
      <c r="V58" s="589">
        <v>148852</v>
      </c>
      <c r="W58" s="589">
        <v>199</v>
      </c>
      <c r="X58" s="589">
        <v>891.52</v>
      </c>
      <c r="Y58" s="589">
        <v>742.09</v>
      </c>
      <c r="Z58" s="589">
        <v>274.68</v>
      </c>
      <c r="AA58" s="590">
        <v>65076</v>
      </c>
      <c r="AB58" s="591">
        <v>1103</v>
      </c>
      <c r="AC58" s="591">
        <v>389.76</v>
      </c>
      <c r="AD58" s="591">
        <v>324.43</v>
      </c>
      <c r="AE58" s="592">
        <v>274.68</v>
      </c>
      <c r="AF58" s="589">
        <v>60588</v>
      </c>
      <c r="AG58" s="589">
        <v>962</v>
      </c>
      <c r="AH58" s="589">
        <v>362.88</v>
      </c>
      <c r="AI58" s="589">
        <v>302.06</v>
      </c>
      <c r="AJ58" s="589">
        <v>274.68</v>
      </c>
      <c r="AK58" s="590"/>
      <c r="AL58" s="591"/>
      <c r="AM58" s="591"/>
      <c r="AN58" s="591"/>
      <c r="AO58" s="592"/>
      <c r="AP58" s="590"/>
      <c r="AQ58" s="591"/>
      <c r="AR58" s="591">
        <v>0</v>
      </c>
      <c r="AS58" s="591">
        <v>0</v>
      </c>
      <c r="AT58" s="591">
        <v>0</v>
      </c>
      <c r="AU58" s="667">
        <f t="shared" si="1"/>
        <v>450296</v>
      </c>
      <c r="AV58" s="667">
        <f t="shared" si="2"/>
        <v>2499</v>
      </c>
      <c r="AW58" s="670">
        <f t="shared" si="3"/>
        <v>2696.96</v>
      </c>
      <c r="AX58" s="670">
        <f t="shared" si="6"/>
        <v>1368.58</v>
      </c>
      <c r="AY58" s="670">
        <f t="shared" si="5"/>
        <v>1097.1100000000001</v>
      </c>
    </row>
    <row r="59" spans="1:51" s="593" customFormat="1" x14ac:dyDescent="0.2">
      <c r="A59" s="537" t="s">
        <v>39</v>
      </c>
      <c r="B59" s="537" t="s">
        <v>141</v>
      </c>
      <c r="C59" s="537">
        <v>71.680000000000007</v>
      </c>
      <c r="D59" s="537">
        <v>59.67</v>
      </c>
      <c r="E59" s="599" t="s">
        <v>101</v>
      </c>
      <c r="F59" s="537">
        <v>274.68</v>
      </c>
      <c r="G59" s="537"/>
      <c r="H59" s="586">
        <f t="shared" si="0"/>
        <v>406.03000000000003</v>
      </c>
      <c r="I59" s="537" t="s">
        <v>373</v>
      </c>
      <c r="J59" s="587" t="s">
        <v>83</v>
      </c>
      <c r="K59" s="588" t="s">
        <v>238</v>
      </c>
      <c r="L59" s="589"/>
      <c r="M59" s="589"/>
      <c r="N59" s="589"/>
      <c r="O59" s="589"/>
      <c r="P59" s="589"/>
      <c r="Q59" s="590">
        <v>6732</v>
      </c>
      <c r="R59" s="591">
        <v>9</v>
      </c>
      <c r="S59" s="591">
        <v>40.32</v>
      </c>
      <c r="T59" s="591">
        <v>33.56</v>
      </c>
      <c r="U59" s="592">
        <v>273.07</v>
      </c>
      <c r="V59" s="589">
        <v>8976</v>
      </c>
      <c r="W59" s="589">
        <v>12</v>
      </c>
      <c r="X59" s="589">
        <v>53.76</v>
      </c>
      <c r="Y59" s="589">
        <v>44.75</v>
      </c>
      <c r="Z59" s="589">
        <v>274.68</v>
      </c>
      <c r="AA59" s="590">
        <v>31416</v>
      </c>
      <c r="AB59" s="591">
        <v>532</v>
      </c>
      <c r="AC59" s="591">
        <v>188.16</v>
      </c>
      <c r="AD59" s="591">
        <v>156.62</v>
      </c>
      <c r="AE59" s="592">
        <v>274.68</v>
      </c>
      <c r="AF59" s="589">
        <v>11968</v>
      </c>
      <c r="AG59" s="589">
        <v>190</v>
      </c>
      <c r="AH59" s="589">
        <v>71.680000000000007</v>
      </c>
      <c r="AI59" s="589">
        <v>59.67</v>
      </c>
      <c r="AJ59" s="589">
        <v>274.68</v>
      </c>
      <c r="AK59" s="590"/>
      <c r="AL59" s="591"/>
      <c r="AM59" s="591"/>
      <c r="AN59" s="591"/>
      <c r="AO59" s="592"/>
      <c r="AP59" s="590"/>
      <c r="AQ59" s="591"/>
      <c r="AR59" s="591">
        <v>0</v>
      </c>
      <c r="AS59" s="591">
        <v>0</v>
      </c>
      <c r="AT59" s="591">
        <v>0</v>
      </c>
      <c r="AU59" s="667">
        <f t="shared" si="1"/>
        <v>59092</v>
      </c>
      <c r="AV59" s="667">
        <f t="shared" si="2"/>
        <v>743</v>
      </c>
      <c r="AW59" s="670">
        <f t="shared" si="3"/>
        <v>353.92</v>
      </c>
      <c r="AX59" s="670">
        <f>O59+AN2559+Y59+AD59+AI59+AN59+AS59</f>
        <v>261.04000000000002</v>
      </c>
      <c r="AY59" s="670">
        <f t="shared" si="5"/>
        <v>1097.1100000000001</v>
      </c>
    </row>
    <row r="60" spans="1:51" s="593" customFormat="1" x14ac:dyDescent="0.2">
      <c r="A60" s="537" t="s">
        <v>40</v>
      </c>
      <c r="B60" s="537" t="s">
        <v>141</v>
      </c>
      <c r="C60" s="537">
        <v>228.48</v>
      </c>
      <c r="D60" s="537">
        <v>190.18</v>
      </c>
      <c r="E60" s="599" t="s">
        <v>101</v>
      </c>
      <c r="F60" s="537">
        <v>274.68</v>
      </c>
      <c r="G60" s="537"/>
      <c r="H60" s="586">
        <f t="shared" si="0"/>
        <v>693.33999999999992</v>
      </c>
      <c r="I60" s="537" t="s">
        <v>373</v>
      </c>
      <c r="J60" s="587" t="s">
        <v>83</v>
      </c>
      <c r="K60" s="588" t="s">
        <v>239</v>
      </c>
      <c r="L60" s="589"/>
      <c r="M60" s="589"/>
      <c r="N60" s="589"/>
      <c r="O60" s="589"/>
      <c r="P60" s="589"/>
      <c r="Q60" s="590">
        <v>216920</v>
      </c>
      <c r="R60" s="591">
        <v>290</v>
      </c>
      <c r="S60" s="591">
        <v>1299.2</v>
      </c>
      <c r="T60" s="591">
        <v>1081.44</v>
      </c>
      <c r="U60" s="592">
        <v>273.07</v>
      </c>
      <c r="V60" s="589">
        <v>240856</v>
      </c>
      <c r="W60" s="589">
        <v>322</v>
      </c>
      <c r="X60" s="589">
        <v>1442.56</v>
      </c>
      <c r="Y60" s="589">
        <v>1200.77</v>
      </c>
      <c r="Z60" s="589">
        <v>274.68</v>
      </c>
      <c r="AA60" s="590">
        <v>61336</v>
      </c>
      <c r="AB60" s="591">
        <v>1040</v>
      </c>
      <c r="AC60" s="591">
        <v>367.36</v>
      </c>
      <c r="AD60" s="591">
        <v>305.79000000000002</v>
      </c>
      <c r="AE60" s="592">
        <v>274.68</v>
      </c>
      <c r="AF60" s="589">
        <v>38148</v>
      </c>
      <c r="AG60" s="589">
        <v>606</v>
      </c>
      <c r="AH60" s="589">
        <v>228.48</v>
      </c>
      <c r="AI60" s="589">
        <v>190.18</v>
      </c>
      <c r="AJ60" s="589">
        <v>274.68</v>
      </c>
      <c r="AK60" s="590"/>
      <c r="AL60" s="591"/>
      <c r="AM60" s="591"/>
      <c r="AN60" s="591"/>
      <c r="AO60" s="592"/>
      <c r="AP60" s="590"/>
      <c r="AQ60" s="591"/>
      <c r="AR60" s="591">
        <v>0</v>
      </c>
      <c r="AS60" s="591">
        <v>0</v>
      </c>
      <c r="AT60" s="591">
        <v>0</v>
      </c>
      <c r="AU60" s="667">
        <f t="shared" si="1"/>
        <v>557260</v>
      </c>
      <c r="AV60" s="667">
        <f t="shared" si="2"/>
        <v>2258</v>
      </c>
      <c r="AW60" s="670">
        <f t="shared" si="3"/>
        <v>3337.6000000000004</v>
      </c>
      <c r="AX60" s="670">
        <f>O60+AN2560+Y60+AD60+AI60+AN60+AS60</f>
        <v>1696.74</v>
      </c>
      <c r="AY60" s="670">
        <f t="shared" si="5"/>
        <v>1097.1100000000001</v>
      </c>
    </row>
    <row r="61" spans="1:51" s="593" customFormat="1" x14ac:dyDescent="0.2">
      <c r="A61" s="537" t="s">
        <v>56</v>
      </c>
      <c r="B61" s="537" t="s">
        <v>141</v>
      </c>
      <c r="C61" s="537">
        <v>67.2</v>
      </c>
      <c r="D61" s="537">
        <v>55.94</v>
      </c>
      <c r="E61" s="599" t="s">
        <v>101</v>
      </c>
      <c r="F61" s="537">
        <v>274.68</v>
      </c>
      <c r="G61" s="537"/>
      <c r="H61" s="586">
        <f t="shared" si="0"/>
        <v>397.82</v>
      </c>
      <c r="I61" s="593" t="s">
        <v>378</v>
      </c>
      <c r="J61" s="587" t="s">
        <v>86</v>
      </c>
      <c r="K61" s="588" t="s">
        <v>282</v>
      </c>
      <c r="L61" s="589">
        <v>32912</v>
      </c>
      <c r="M61" s="589">
        <v>44</v>
      </c>
      <c r="N61" s="589">
        <v>197.12</v>
      </c>
      <c r="O61" s="589">
        <v>164.08</v>
      </c>
      <c r="P61" s="589">
        <v>270.67</v>
      </c>
      <c r="Q61" s="590"/>
      <c r="R61" s="591"/>
      <c r="S61" s="591"/>
      <c r="T61" s="591"/>
      <c r="U61" s="592"/>
      <c r="V61" s="589">
        <v>42636</v>
      </c>
      <c r="W61" s="589">
        <v>57</v>
      </c>
      <c r="X61" s="589">
        <v>255.36</v>
      </c>
      <c r="Y61" s="589">
        <v>212.56</v>
      </c>
      <c r="Z61" s="589">
        <v>274.68</v>
      </c>
      <c r="AA61" s="590">
        <v>35904</v>
      </c>
      <c r="AB61" s="591">
        <v>589</v>
      </c>
      <c r="AC61" s="591">
        <v>215.04</v>
      </c>
      <c r="AD61" s="591">
        <v>179</v>
      </c>
      <c r="AE61" s="592">
        <v>274.68</v>
      </c>
      <c r="AF61" s="589">
        <v>11220</v>
      </c>
      <c r="AG61" s="589">
        <v>15</v>
      </c>
      <c r="AH61" s="589">
        <v>67.2</v>
      </c>
      <c r="AI61" s="589">
        <v>55.94</v>
      </c>
      <c r="AJ61" s="589">
        <v>274.68</v>
      </c>
      <c r="AK61" s="590"/>
      <c r="AL61" s="591"/>
      <c r="AM61" s="591"/>
      <c r="AN61" s="591"/>
      <c r="AO61" s="592"/>
      <c r="AP61" s="590"/>
      <c r="AQ61" s="591"/>
      <c r="AR61" s="591">
        <v>0</v>
      </c>
      <c r="AS61" s="591">
        <v>0</v>
      </c>
      <c r="AT61" s="591">
        <v>0</v>
      </c>
      <c r="AU61" s="667">
        <f t="shared" si="1"/>
        <v>122672</v>
      </c>
      <c r="AV61" s="667">
        <f t="shared" si="2"/>
        <v>705</v>
      </c>
      <c r="AW61" s="670">
        <f t="shared" si="3"/>
        <v>734.72</v>
      </c>
      <c r="AX61" s="670">
        <f t="shared" ref="AX61:AX71" si="7">O61+AN2561+Y61+AD61+AI61+AN61+AS61</f>
        <v>611.57999999999993</v>
      </c>
      <c r="AY61" s="670">
        <f t="shared" si="5"/>
        <v>1094.71</v>
      </c>
    </row>
    <row r="62" spans="1:51" s="593" customFormat="1" x14ac:dyDescent="0.2">
      <c r="A62" s="537" t="s">
        <v>41</v>
      </c>
      <c r="B62" s="537" t="s">
        <v>141</v>
      </c>
      <c r="C62" s="537">
        <v>199.49</v>
      </c>
      <c r="D62" s="537"/>
      <c r="E62" s="599" t="s">
        <v>103</v>
      </c>
      <c r="F62" s="537"/>
      <c r="G62" s="537"/>
      <c r="H62" s="586">
        <f t="shared" si="0"/>
        <v>199.49</v>
      </c>
      <c r="I62" s="593" t="s">
        <v>380</v>
      </c>
      <c r="J62" s="587" t="s">
        <v>84</v>
      </c>
      <c r="K62" s="588" t="s">
        <v>215</v>
      </c>
      <c r="L62" s="589"/>
      <c r="M62" s="589"/>
      <c r="N62" s="589"/>
      <c r="O62" s="589"/>
      <c r="P62" s="589"/>
      <c r="Q62" s="590">
        <v>0</v>
      </c>
      <c r="R62" s="591">
        <v>0</v>
      </c>
      <c r="S62" s="591">
        <v>199.49</v>
      </c>
      <c r="T62" s="591">
        <v>0</v>
      </c>
      <c r="U62" s="592">
        <v>0</v>
      </c>
      <c r="V62" s="589">
        <v>0</v>
      </c>
      <c r="W62" s="589">
        <v>0</v>
      </c>
      <c r="X62" s="589">
        <v>199.49</v>
      </c>
      <c r="Y62" s="589"/>
      <c r="Z62" s="589"/>
      <c r="AA62" s="590">
        <v>0</v>
      </c>
      <c r="AB62" s="591">
        <v>0</v>
      </c>
      <c r="AC62" s="591">
        <v>199.49</v>
      </c>
      <c r="AD62" s="591"/>
      <c r="AE62" s="592"/>
      <c r="AF62" s="589">
        <v>0</v>
      </c>
      <c r="AG62" s="589">
        <v>0</v>
      </c>
      <c r="AH62" s="589">
        <v>199.49</v>
      </c>
      <c r="AI62" s="589"/>
      <c r="AJ62" s="589"/>
      <c r="AK62" s="590"/>
      <c r="AL62" s="591"/>
      <c r="AM62" s="591"/>
      <c r="AN62" s="591"/>
      <c r="AO62" s="592"/>
      <c r="AP62" s="590"/>
      <c r="AQ62" s="591"/>
      <c r="AR62" s="591">
        <v>0</v>
      </c>
      <c r="AS62" s="591">
        <v>0</v>
      </c>
      <c r="AT62" s="591">
        <v>0</v>
      </c>
      <c r="AU62" s="667">
        <f t="shared" si="1"/>
        <v>0</v>
      </c>
      <c r="AV62" s="667">
        <f t="shared" si="2"/>
        <v>0</v>
      </c>
      <c r="AW62" s="670">
        <f t="shared" si="3"/>
        <v>797.96</v>
      </c>
      <c r="AX62" s="670">
        <f t="shared" si="7"/>
        <v>0</v>
      </c>
      <c r="AY62" s="670">
        <f t="shared" si="5"/>
        <v>0</v>
      </c>
    </row>
    <row r="63" spans="1:51" s="593" customFormat="1" x14ac:dyDescent="0.2">
      <c r="A63" s="537" t="s">
        <v>42</v>
      </c>
      <c r="B63" s="537" t="s">
        <v>141</v>
      </c>
      <c r="C63" s="537">
        <v>199.49</v>
      </c>
      <c r="D63" s="537"/>
      <c r="E63" s="599" t="s">
        <v>103</v>
      </c>
      <c r="F63" s="537"/>
      <c r="G63" s="537"/>
      <c r="H63" s="586">
        <f t="shared" si="0"/>
        <v>199.49</v>
      </c>
      <c r="I63" s="593" t="s">
        <v>380</v>
      </c>
      <c r="J63" s="587" t="s">
        <v>85</v>
      </c>
      <c r="K63" s="588" t="s">
        <v>216</v>
      </c>
      <c r="L63" s="589"/>
      <c r="M63" s="589"/>
      <c r="N63" s="589"/>
      <c r="O63" s="589"/>
      <c r="P63" s="589"/>
      <c r="Q63" s="590"/>
      <c r="R63" s="591"/>
      <c r="S63" s="591">
        <v>199.49</v>
      </c>
      <c r="T63" s="591">
        <v>0</v>
      </c>
      <c r="U63" s="592">
        <v>0</v>
      </c>
      <c r="V63" s="589">
        <v>0</v>
      </c>
      <c r="W63" s="589">
        <v>0</v>
      </c>
      <c r="X63" s="589">
        <v>199.49</v>
      </c>
      <c r="Y63" s="589"/>
      <c r="Z63" s="589"/>
      <c r="AA63" s="590">
        <v>0</v>
      </c>
      <c r="AB63" s="591"/>
      <c r="AC63" s="591">
        <v>199.49</v>
      </c>
      <c r="AD63" s="591"/>
      <c r="AE63" s="592"/>
      <c r="AF63" s="589">
        <v>0</v>
      </c>
      <c r="AG63" s="589">
        <v>0</v>
      </c>
      <c r="AH63" s="589">
        <v>199.49</v>
      </c>
      <c r="AI63" s="589"/>
      <c r="AJ63" s="589"/>
      <c r="AK63" s="590"/>
      <c r="AL63" s="591"/>
      <c r="AM63" s="591"/>
      <c r="AN63" s="591"/>
      <c r="AO63" s="592"/>
      <c r="AP63" s="590"/>
      <c r="AQ63" s="591"/>
      <c r="AR63" s="591">
        <v>0</v>
      </c>
      <c r="AS63" s="591">
        <v>0</v>
      </c>
      <c r="AT63" s="591">
        <v>0</v>
      </c>
      <c r="AU63" s="667">
        <f t="shared" si="1"/>
        <v>0</v>
      </c>
      <c r="AV63" s="667">
        <f t="shared" si="2"/>
        <v>0</v>
      </c>
      <c r="AW63" s="670">
        <f t="shared" si="3"/>
        <v>797.96</v>
      </c>
      <c r="AX63" s="670">
        <f t="shared" si="7"/>
        <v>0</v>
      </c>
      <c r="AY63" s="670">
        <f t="shared" si="5"/>
        <v>0</v>
      </c>
    </row>
    <row r="64" spans="1:51" s="593" customFormat="1" x14ac:dyDescent="0.2">
      <c r="A64" s="537" t="s">
        <v>90</v>
      </c>
      <c r="B64" s="537" t="s">
        <v>141</v>
      </c>
      <c r="C64" s="586">
        <v>386.1</v>
      </c>
      <c r="D64" s="537"/>
      <c r="E64" s="599" t="s">
        <v>103</v>
      </c>
      <c r="F64" s="537"/>
      <c r="G64" s="537"/>
      <c r="H64" s="586">
        <f t="shared" si="0"/>
        <v>386.1</v>
      </c>
      <c r="I64" s="593" t="s">
        <v>380</v>
      </c>
      <c r="J64" s="587" t="s">
        <v>84</v>
      </c>
      <c r="K64" s="588" t="s">
        <v>283</v>
      </c>
      <c r="L64" s="589"/>
      <c r="M64" s="589"/>
      <c r="N64" s="589"/>
      <c r="O64" s="589"/>
      <c r="P64" s="589"/>
      <c r="Q64" s="590">
        <v>748</v>
      </c>
      <c r="R64" s="591">
        <v>1</v>
      </c>
      <c r="S64" s="591">
        <v>386.1</v>
      </c>
      <c r="T64" s="591">
        <v>0</v>
      </c>
      <c r="U64" s="592">
        <v>0</v>
      </c>
      <c r="V64" s="589">
        <v>0</v>
      </c>
      <c r="W64" s="589">
        <v>0</v>
      </c>
      <c r="X64" s="589">
        <v>386.1</v>
      </c>
      <c r="Y64" s="589"/>
      <c r="Z64" s="589"/>
      <c r="AA64" s="590">
        <v>0</v>
      </c>
      <c r="AB64" s="591"/>
      <c r="AC64" s="591">
        <v>386.1</v>
      </c>
      <c r="AD64" s="591"/>
      <c r="AE64" s="592"/>
      <c r="AF64" s="589">
        <v>0</v>
      </c>
      <c r="AG64" s="589">
        <v>0</v>
      </c>
      <c r="AH64" s="608">
        <v>386.1</v>
      </c>
      <c r="AI64" s="589"/>
      <c r="AJ64" s="589"/>
      <c r="AK64" s="590"/>
      <c r="AL64" s="591"/>
      <c r="AM64" s="591"/>
      <c r="AN64" s="591"/>
      <c r="AO64" s="592"/>
      <c r="AP64" s="590"/>
      <c r="AQ64" s="591"/>
      <c r="AR64" s="591">
        <v>0</v>
      </c>
      <c r="AS64" s="591">
        <v>0</v>
      </c>
      <c r="AT64" s="591">
        <v>0</v>
      </c>
      <c r="AU64" s="667">
        <f t="shared" si="1"/>
        <v>748</v>
      </c>
      <c r="AV64" s="667">
        <f t="shared" si="2"/>
        <v>1</v>
      </c>
      <c r="AW64" s="670">
        <f t="shared" si="3"/>
        <v>1544.4</v>
      </c>
      <c r="AX64" s="670">
        <f t="shared" si="7"/>
        <v>0</v>
      </c>
      <c r="AY64" s="670">
        <f t="shared" si="5"/>
        <v>0</v>
      </c>
    </row>
    <row r="65" spans="1:51" s="593" customFormat="1" x14ac:dyDescent="0.2">
      <c r="A65" s="537" t="s">
        <v>43</v>
      </c>
      <c r="B65" s="537" t="s">
        <v>141</v>
      </c>
      <c r="C65" s="537">
        <v>199.49</v>
      </c>
      <c r="D65" s="537"/>
      <c r="E65" s="599" t="s">
        <v>103</v>
      </c>
      <c r="F65" s="537"/>
      <c r="G65" s="537"/>
      <c r="H65" s="586">
        <f t="shared" si="0"/>
        <v>199.49</v>
      </c>
      <c r="I65" s="593" t="s">
        <v>380</v>
      </c>
      <c r="J65" s="587" t="s">
        <v>84</v>
      </c>
      <c r="K65" s="588" t="s">
        <v>284</v>
      </c>
      <c r="L65" s="589"/>
      <c r="M65" s="589"/>
      <c r="N65" s="589"/>
      <c r="O65" s="589"/>
      <c r="P65" s="589"/>
      <c r="Q65" s="590">
        <v>748</v>
      </c>
      <c r="R65" s="591">
        <v>1</v>
      </c>
      <c r="S65" s="591">
        <v>199.49</v>
      </c>
      <c r="T65" s="591">
        <v>0</v>
      </c>
      <c r="U65" s="592">
        <v>0</v>
      </c>
      <c r="V65" s="589">
        <v>0</v>
      </c>
      <c r="W65" s="589">
        <v>0</v>
      </c>
      <c r="X65" s="589">
        <v>199.49</v>
      </c>
      <c r="Y65" s="589"/>
      <c r="Z65" s="589"/>
      <c r="AA65" s="590">
        <v>0</v>
      </c>
      <c r="AB65" s="591"/>
      <c r="AC65" s="591">
        <v>199.49</v>
      </c>
      <c r="AD65" s="591"/>
      <c r="AE65" s="592"/>
      <c r="AF65" s="589">
        <v>0</v>
      </c>
      <c r="AG65" s="589">
        <v>0</v>
      </c>
      <c r="AH65" s="589">
        <v>199.49</v>
      </c>
      <c r="AI65" s="589"/>
      <c r="AJ65" s="589"/>
      <c r="AK65" s="590"/>
      <c r="AL65" s="591"/>
      <c r="AM65" s="591"/>
      <c r="AN65" s="591"/>
      <c r="AO65" s="592"/>
      <c r="AP65" s="590"/>
      <c r="AQ65" s="591"/>
      <c r="AR65" s="591">
        <v>0</v>
      </c>
      <c r="AS65" s="591">
        <v>0</v>
      </c>
      <c r="AT65" s="591">
        <v>0</v>
      </c>
      <c r="AU65" s="667">
        <f t="shared" si="1"/>
        <v>748</v>
      </c>
      <c r="AV65" s="667">
        <f t="shared" si="2"/>
        <v>1</v>
      </c>
      <c r="AW65" s="670">
        <f t="shared" si="3"/>
        <v>797.96</v>
      </c>
      <c r="AX65" s="670">
        <f t="shared" si="7"/>
        <v>0</v>
      </c>
      <c r="AY65" s="670">
        <f t="shared" si="5"/>
        <v>0</v>
      </c>
    </row>
    <row r="66" spans="1:51" s="593" customFormat="1" x14ac:dyDescent="0.2">
      <c r="A66" s="537" t="s">
        <v>44</v>
      </c>
      <c r="B66" s="537" t="s">
        <v>141</v>
      </c>
      <c r="C66" s="537">
        <v>199.49</v>
      </c>
      <c r="D66" s="537"/>
      <c r="E66" s="599" t="s">
        <v>103</v>
      </c>
      <c r="F66" s="537"/>
      <c r="G66" s="537"/>
      <c r="H66" s="586">
        <f t="shared" si="0"/>
        <v>199.49</v>
      </c>
      <c r="I66" s="593" t="s">
        <v>380</v>
      </c>
      <c r="J66" s="587" t="s">
        <v>84</v>
      </c>
      <c r="K66" s="588" t="s">
        <v>217</v>
      </c>
      <c r="L66" s="589"/>
      <c r="M66" s="589"/>
      <c r="N66" s="589"/>
      <c r="O66" s="589"/>
      <c r="P66" s="589"/>
      <c r="Q66" s="590">
        <v>0</v>
      </c>
      <c r="R66" s="591">
        <v>0</v>
      </c>
      <c r="S66" s="591">
        <v>199.49</v>
      </c>
      <c r="T66" s="591">
        <v>0</v>
      </c>
      <c r="U66" s="592">
        <v>0</v>
      </c>
      <c r="V66" s="589">
        <v>0</v>
      </c>
      <c r="W66" s="589">
        <v>0</v>
      </c>
      <c r="X66" s="589">
        <v>199.49</v>
      </c>
      <c r="Y66" s="589"/>
      <c r="Z66" s="589"/>
      <c r="AA66" s="590">
        <v>0</v>
      </c>
      <c r="AB66" s="591"/>
      <c r="AC66" s="591">
        <v>199.49</v>
      </c>
      <c r="AD66" s="591"/>
      <c r="AE66" s="592"/>
      <c r="AF66" s="589">
        <v>0</v>
      </c>
      <c r="AG66" s="589">
        <v>0</v>
      </c>
      <c r="AH66" s="589">
        <v>199.49</v>
      </c>
      <c r="AI66" s="589"/>
      <c r="AJ66" s="589"/>
      <c r="AK66" s="590"/>
      <c r="AL66" s="591"/>
      <c r="AM66" s="591"/>
      <c r="AN66" s="591"/>
      <c r="AO66" s="592"/>
      <c r="AP66" s="590"/>
      <c r="AQ66" s="591"/>
      <c r="AR66" s="591">
        <v>0</v>
      </c>
      <c r="AS66" s="591">
        <v>0</v>
      </c>
      <c r="AT66" s="591">
        <v>0</v>
      </c>
      <c r="AU66" s="667">
        <f t="shared" si="1"/>
        <v>0</v>
      </c>
      <c r="AV66" s="667">
        <f t="shared" si="2"/>
        <v>0</v>
      </c>
      <c r="AW66" s="670">
        <f t="shared" si="3"/>
        <v>797.96</v>
      </c>
      <c r="AX66" s="670">
        <f t="shared" si="7"/>
        <v>0</v>
      </c>
      <c r="AY66" s="670">
        <f t="shared" si="5"/>
        <v>0</v>
      </c>
    </row>
    <row r="67" spans="1:51" s="593" customFormat="1" x14ac:dyDescent="0.2">
      <c r="A67" s="537" t="s">
        <v>1</v>
      </c>
      <c r="B67" s="537" t="s">
        <v>141</v>
      </c>
      <c r="C67" s="537">
        <v>199.49</v>
      </c>
      <c r="D67" s="537"/>
      <c r="E67" s="599" t="s">
        <v>103</v>
      </c>
      <c r="F67" s="537"/>
      <c r="G67" s="537"/>
      <c r="H67" s="586">
        <f t="shared" si="0"/>
        <v>199.49</v>
      </c>
      <c r="I67" s="593" t="s">
        <v>380</v>
      </c>
      <c r="J67" s="587" t="s">
        <v>72</v>
      </c>
      <c r="K67" s="588" t="s">
        <v>218</v>
      </c>
      <c r="L67" s="589"/>
      <c r="M67" s="589"/>
      <c r="N67" s="589"/>
      <c r="O67" s="589"/>
      <c r="P67" s="589"/>
      <c r="Q67" s="590">
        <v>0</v>
      </c>
      <c r="R67" s="591">
        <v>0</v>
      </c>
      <c r="S67" s="591">
        <v>-199.49</v>
      </c>
      <c r="T67" s="591">
        <v>0</v>
      </c>
      <c r="U67" s="592">
        <v>0</v>
      </c>
      <c r="V67" s="589">
        <v>0</v>
      </c>
      <c r="W67" s="589">
        <v>0</v>
      </c>
      <c r="X67" s="589">
        <v>199.49</v>
      </c>
      <c r="Y67" s="589"/>
      <c r="Z67" s="589"/>
      <c r="AA67" s="590">
        <v>0</v>
      </c>
      <c r="AB67" s="591">
        <v>0</v>
      </c>
      <c r="AC67" s="591">
        <v>199.49</v>
      </c>
      <c r="AD67" s="591"/>
      <c r="AE67" s="592"/>
      <c r="AF67" s="589">
        <v>0</v>
      </c>
      <c r="AG67" s="589">
        <v>0</v>
      </c>
      <c r="AH67" s="589">
        <v>199.49</v>
      </c>
      <c r="AI67" s="589"/>
      <c r="AJ67" s="589"/>
      <c r="AK67" s="590"/>
      <c r="AL67" s="591"/>
      <c r="AM67" s="591"/>
      <c r="AN67" s="591"/>
      <c r="AO67" s="592"/>
      <c r="AP67" s="590"/>
      <c r="AQ67" s="591"/>
      <c r="AR67" s="591">
        <v>0</v>
      </c>
      <c r="AS67" s="591">
        <v>0</v>
      </c>
      <c r="AT67" s="591">
        <v>0</v>
      </c>
      <c r="AU67" s="667">
        <f t="shared" si="1"/>
        <v>0</v>
      </c>
      <c r="AV67" s="667">
        <f t="shared" si="2"/>
        <v>0</v>
      </c>
      <c r="AW67" s="670">
        <f t="shared" si="3"/>
        <v>398.98</v>
      </c>
      <c r="AX67" s="670">
        <f t="shared" si="7"/>
        <v>0</v>
      </c>
      <c r="AY67" s="670">
        <f t="shared" si="5"/>
        <v>0</v>
      </c>
    </row>
    <row r="68" spans="1:51" s="593" customFormat="1" x14ac:dyDescent="0.2">
      <c r="A68" s="537" t="s">
        <v>45</v>
      </c>
      <c r="B68" s="537" t="s">
        <v>141</v>
      </c>
      <c r="C68" s="537">
        <v>138.88</v>
      </c>
      <c r="D68" s="537">
        <v>115.6</v>
      </c>
      <c r="E68" s="599" t="s">
        <v>101</v>
      </c>
      <c r="F68" s="537">
        <v>411.09</v>
      </c>
      <c r="G68" s="537">
        <v>0</v>
      </c>
      <c r="H68" s="586">
        <f>C68+D68+F68</f>
        <v>665.56999999999994</v>
      </c>
      <c r="I68" s="593" t="s">
        <v>380</v>
      </c>
      <c r="J68" s="587" t="s">
        <v>84</v>
      </c>
      <c r="K68" s="588" t="s">
        <v>219</v>
      </c>
      <c r="L68" s="589"/>
      <c r="M68" s="589"/>
      <c r="N68" s="589"/>
      <c r="O68" s="589"/>
      <c r="P68" s="589"/>
      <c r="Q68" s="590">
        <v>28424</v>
      </c>
      <c r="R68" s="591">
        <v>38</v>
      </c>
      <c r="S68" s="591">
        <v>170.24</v>
      </c>
      <c r="T68" s="591">
        <v>141.71</v>
      </c>
      <c r="U68" s="592">
        <v>407</v>
      </c>
      <c r="V68" s="589">
        <v>30668</v>
      </c>
      <c r="W68" s="589">
        <v>41</v>
      </c>
      <c r="X68" s="589">
        <v>183.68</v>
      </c>
      <c r="Y68" s="589">
        <v>152.88999999999999</v>
      </c>
      <c r="Z68" s="589">
        <v>411.09</v>
      </c>
      <c r="AA68" s="590">
        <v>29920</v>
      </c>
      <c r="AB68" s="591">
        <v>507</v>
      </c>
      <c r="AC68" s="591">
        <v>179.2</v>
      </c>
      <c r="AD68" s="591">
        <v>149.16</v>
      </c>
      <c r="AE68" s="592">
        <v>411.09</v>
      </c>
      <c r="AF68" s="589">
        <v>23188</v>
      </c>
      <c r="AG68" s="589">
        <v>31</v>
      </c>
      <c r="AH68" s="589">
        <v>138.88</v>
      </c>
      <c r="AI68" s="589">
        <v>115.6</v>
      </c>
      <c r="AJ68" s="589">
        <v>411.09</v>
      </c>
      <c r="AK68" s="590"/>
      <c r="AL68" s="591"/>
      <c r="AM68" s="591"/>
      <c r="AN68" s="591"/>
      <c r="AO68" s="592"/>
      <c r="AP68" s="590"/>
      <c r="AQ68" s="591"/>
      <c r="AR68" s="591">
        <v>0</v>
      </c>
      <c r="AS68" s="591">
        <v>0</v>
      </c>
      <c r="AT68" s="591">
        <v>0</v>
      </c>
      <c r="AU68" s="667">
        <f t="shared" si="1"/>
        <v>112200</v>
      </c>
      <c r="AV68" s="667">
        <f t="shared" si="2"/>
        <v>617</v>
      </c>
      <c r="AW68" s="670">
        <f t="shared" si="3"/>
        <v>672</v>
      </c>
      <c r="AX68" s="670">
        <f t="shared" si="7"/>
        <v>417.65</v>
      </c>
      <c r="AY68" s="670">
        <f t="shared" si="5"/>
        <v>1640.2699999999998</v>
      </c>
    </row>
    <row r="69" spans="1:51" s="593" customFormat="1" x14ac:dyDescent="0.2">
      <c r="A69" s="537" t="s">
        <v>46</v>
      </c>
      <c r="B69" s="537" t="s">
        <v>141</v>
      </c>
      <c r="C69" s="537">
        <v>44.8</v>
      </c>
      <c r="D69" s="537"/>
      <c r="E69" s="599" t="s">
        <v>103</v>
      </c>
      <c r="F69" s="537"/>
      <c r="G69" s="537"/>
      <c r="H69" s="586">
        <f t="shared" si="0"/>
        <v>44.8</v>
      </c>
      <c r="I69" s="537" t="s">
        <v>380</v>
      </c>
      <c r="J69" s="587" t="s">
        <v>84</v>
      </c>
      <c r="K69" s="588" t="s">
        <v>203</v>
      </c>
      <c r="L69" s="589"/>
      <c r="M69" s="589"/>
      <c r="N69" s="589"/>
      <c r="O69" s="589"/>
      <c r="P69" s="589"/>
      <c r="Q69" s="590">
        <v>8228</v>
      </c>
      <c r="R69" s="591">
        <v>11</v>
      </c>
      <c r="S69" s="591">
        <v>49.28</v>
      </c>
      <c r="T69" s="591">
        <v>0</v>
      </c>
      <c r="U69" s="592">
        <v>0</v>
      </c>
      <c r="V69" s="589">
        <v>5984</v>
      </c>
      <c r="W69" s="589">
        <v>8</v>
      </c>
      <c r="X69" s="589">
        <v>35.840000000000003</v>
      </c>
      <c r="Y69" s="589"/>
      <c r="Z69" s="589"/>
      <c r="AA69" s="590">
        <v>4488</v>
      </c>
      <c r="AB69" s="591">
        <v>76</v>
      </c>
      <c r="AC69" s="591">
        <v>26.88</v>
      </c>
      <c r="AD69" s="591"/>
      <c r="AE69" s="592"/>
      <c r="AF69" s="589">
        <v>7480</v>
      </c>
      <c r="AG69" s="589">
        <v>10</v>
      </c>
      <c r="AH69" s="589">
        <v>44.8</v>
      </c>
      <c r="AI69" s="589"/>
      <c r="AJ69" s="589"/>
      <c r="AK69" s="590"/>
      <c r="AL69" s="591"/>
      <c r="AM69" s="591"/>
      <c r="AN69" s="591"/>
      <c r="AO69" s="592"/>
      <c r="AP69" s="590"/>
      <c r="AQ69" s="591"/>
      <c r="AR69" s="591">
        <v>0</v>
      </c>
      <c r="AS69" s="591">
        <v>0</v>
      </c>
      <c r="AT69" s="591">
        <v>0</v>
      </c>
      <c r="AU69" s="667">
        <f t="shared" si="1"/>
        <v>26180</v>
      </c>
      <c r="AV69" s="667">
        <f t="shared" si="2"/>
        <v>105</v>
      </c>
      <c r="AW69" s="670">
        <f t="shared" si="3"/>
        <v>156.80000000000001</v>
      </c>
      <c r="AX69" s="670">
        <f t="shared" si="7"/>
        <v>0</v>
      </c>
      <c r="AY69" s="670">
        <f t="shared" si="5"/>
        <v>0</v>
      </c>
    </row>
    <row r="70" spans="1:51" s="593" customFormat="1" x14ac:dyDescent="0.2">
      <c r="A70" s="537" t="s">
        <v>47</v>
      </c>
      <c r="B70" s="537" t="s">
        <v>141</v>
      </c>
      <c r="C70" s="537">
        <v>273.27999999999997</v>
      </c>
      <c r="D70" s="537">
        <v>227.48</v>
      </c>
      <c r="E70" s="599" t="s">
        <v>101</v>
      </c>
      <c r="F70" s="537">
        <v>411.09</v>
      </c>
      <c r="G70" s="537"/>
      <c r="H70" s="586">
        <f t="shared" si="0"/>
        <v>911.84999999999991</v>
      </c>
      <c r="I70" s="593" t="s">
        <v>380</v>
      </c>
      <c r="J70" s="587" t="s">
        <v>84</v>
      </c>
      <c r="K70" s="588" t="s">
        <v>220</v>
      </c>
      <c r="L70" s="589"/>
      <c r="M70" s="589"/>
      <c r="N70" s="589"/>
      <c r="O70" s="589"/>
      <c r="P70" s="589"/>
      <c r="Q70" s="590">
        <v>484704</v>
      </c>
      <c r="R70" s="591">
        <v>648</v>
      </c>
      <c r="S70" s="591">
        <v>2903.04</v>
      </c>
      <c r="T70" s="591">
        <v>2416.46</v>
      </c>
      <c r="U70" s="592">
        <v>407</v>
      </c>
      <c r="V70" s="589">
        <v>598400</v>
      </c>
      <c r="W70" s="589">
        <v>800</v>
      </c>
      <c r="X70" s="589">
        <v>3584</v>
      </c>
      <c r="Y70" s="589">
        <v>2983.28</v>
      </c>
      <c r="Z70" s="589">
        <v>411.09</v>
      </c>
      <c r="AA70" s="590">
        <v>287232</v>
      </c>
      <c r="AB70" s="591">
        <v>4868</v>
      </c>
      <c r="AC70" s="591">
        <v>1720.32</v>
      </c>
      <c r="AD70" s="591">
        <v>1431.97</v>
      </c>
      <c r="AE70" s="592">
        <v>411.09</v>
      </c>
      <c r="AF70" s="589">
        <v>45628</v>
      </c>
      <c r="AG70" s="589">
        <v>61</v>
      </c>
      <c r="AH70" s="589">
        <v>273.27999999999997</v>
      </c>
      <c r="AI70" s="589">
        <v>227.48</v>
      </c>
      <c r="AJ70" s="589">
        <v>411.09</v>
      </c>
      <c r="AK70" s="590"/>
      <c r="AL70" s="591"/>
      <c r="AM70" s="591"/>
      <c r="AN70" s="591"/>
      <c r="AO70" s="592"/>
      <c r="AP70" s="590"/>
      <c r="AQ70" s="591"/>
      <c r="AR70" s="591">
        <v>0</v>
      </c>
      <c r="AS70" s="591">
        <v>0</v>
      </c>
      <c r="AT70" s="591">
        <v>0</v>
      </c>
      <c r="AU70" s="667">
        <f t="shared" si="1"/>
        <v>1415964</v>
      </c>
      <c r="AV70" s="667">
        <f t="shared" si="2"/>
        <v>6377</v>
      </c>
      <c r="AW70" s="670">
        <f t="shared" si="3"/>
        <v>8480.6400000000012</v>
      </c>
      <c r="AX70" s="670">
        <f t="shared" si="7"/>
        <v>4642.7299999999996</v>
      </c>
      <c r="AY70" s="670">
        <f t="shared" si="5"/>
        <v>1640.2699999999998</v>
      </c>
    </row>
    <row r="71" spans="1:51" s="593" customFormat="1" x14ac:dyDescent="0.2">
      <c r="A71" s="537" t="s">
        <v>48</v>
      </c>
      <c r="B71" s="537" t="s">
        <v>141</v>
      </c>
      <c r="C71" s="537">
        <v>250.88</v>
      </c>
      <c r="D71" s="537">
        <v>208.83</v>
      </c>
      <c r="E71" s="599" t="s">
        <v>101</v>
      </c>
      <c r="F71" s="537">
        <v>274.68</v>
      </c>
      <c r="G71" s="537"/>
      <c r="H71" s="586">
        <f t="shared" si="0"/>
        <v>734.3900000000001</v>
      </c>
      <c r="I71" s="593" t="s">
        <v>380</v>
      </c>
      <c r="J71" s="587" t="s">
        <v>84</v>
      </c>
      <c r="K71" s="588" t="s">
        <v>221</v>
      </c>
      <c r="L71" s="589"/>
      <c r="M71" s="589"/>
      <c r="N71" s="589"/>
      <c r="O71" s="589"/>
      <c r="P71" s="589"/>
      <c r="Q71" s="590">
        <v>0</v>
      </c>
      <c r="R71" s="591">
        <v>0</v>
      </c>
      <c r="S71" s="591">
        <v>0</v>
      </c>
      <c r="T71" s="591">
        <v>0</v>
      </c>
      <c r="U71" s="592">
        <v>271.95</v>
      </c>
      <c r="V71" s="589">
        <v>0</v>
      </c>
      <c r="W71" s="589">
        <v>0</v>
      </c>
      <c r="X71" s="589"/>
      <c r="Y71" s="589"/>
      <c r="Z71" s="589">
        <v>274.68</v>
      </c>
      <c r="AA71" s="590">
        <v>74052</v>
      </c>
      <c r="AB71" s="591">
        <v>1255</v>
      </c>
      <c r="AC71" s="591">
        <v>443.52</v>
      </c>
      <c r="AD71" s="591">
        <v>369.18</v>
      </c>
      <c r="AE71" s="592">
        <v>274.68</v>
      </c>
      <c r="AF71" s="589">
        <v>41888</v>
      </c>
      <c r="AG71" s="589">
        <v>56</v>
      </c>
      <c r="AH71" s="589">
        <v>250.88</v>
      </c>
      <c r="AI71" s="589">
        <v>208.83</v>
      </c>
      <c r="AJ71" s="589">
        <v>274.68</v>
      </c>
      <c r="AK71" s="590"/>
      <c r="AL71" s="591"/>
      <c r="AM71" s="591"/>
      <c r="AN71" s="591"/>
      <c r="AO71" s="592"/>
      <c r="AP71" s="590"/>
      <c r="AQ71" s="591"/>
      <c r="AR71" s="591">
        <v>0</v>
      </c>
      <c r="AS71" s="591">
        <v>0</v>
      </c>
      <c r="AT71" s="591">
        <v>0</v>
      </c>
      <c r="AU71" s="667">
        <f t="shared" si="1"/>
        <v>115940</v>
      </c>
      <c r="AV71" s="667">
        <f t="shared" si="2"/>
        <v>1311</v>
      </c>
      <c r="AW71" s="670">
        <f t="shared" si="3"/>
        <v>694.4</v>
      </c>
      <c r="AX71" s="670">
        <f t="shared" si="7"/>
        <v>578.01</v>
      </c>
      <c r="AY71" s="670">
        <f t="shared" si="5"/>
        <v>1095.99</v>
      </c>
    </row>
    <row r="72" spans="1:51" s="593" customFormat="1" x14ac:dyDescent="0.2">
      <c r="A72" s="537" t="s">
        <v>49</v>
      </c>
      <c r="B72" s="537" t="s">
        <v>141</v>
      </c>
      <c r="C72" s="537">
        <v>4.4800000000000004</v>
      </c>
      <c r="D72" s="537">
        <v>3.73</v>
      </c>
      <c r="E72" s="599" t="s">
        <v>101</v>
      </c>
      <c r="F72" s="537">
        <v>411.09</v>
      </c>
      <c r="G72" s="537"/>
      <c r="H72" s="586">
        <f t="shared" ref="H72:H87" si="8">C72+D72+F72</f>
        <v>419.29999999999995</v>
      </c>
      <c r="I72" s="593" t="s">
        <v>381</v>
      </c>
      <c r="J72" s="587" t="s">
        <v>84</v>
      </c>
      <c r="K72" s="588" t="s">
        <v>222</v>
      </c>
      <c r="L72" s="589"/>
      <c r="M72" s="589"/>
      <c r="N72" s="589"/>
      <c r="O72" s="589"/>
      <c r="P72" s="589"/>
      <c r="Q72" s="590">
        <v>0</v>
      </c>
      <c r="R72" s="591">
        <v>0</v>
      </c>
      <c r="S72" s="591">
        <v>0</v>
      </c>
      <c r="T72" s="591">
        <v>0</v>
      </c>
      <c r="U72" s="592">
        <v>407</v>
      </c>
      <c r="V72" s="589">
        <v>0</v>
      </c>
      <c r="W72" s="589">
        <v>0</v>
      </c>
      <c r="X72" s="589"/>
      <c r="Y72" s="589"/>
      <c r="Z72" s="589">
        <v>411.09</v>
      </c>
      <c r="AA72" s="590">
        <v>176528</v>
      </c>
      <c r="AB72" s="591">
        <v>2235</v>
      </c>
      <c r="AC72" s="591">
        <v>1057.28</v>
      </c>
      <c r="AD72" s="591">
        <v>880.07</v>
      </c>
      <c r="AE72" s="592">
        <v>411.09</v>
      </c>
      <c r="AF72" s="589">
        <v>748</v>
      </c>
      <c r="AG72" s="589">
        <v>1</v>
      </c>
      <c r="AH72" s="589">
        <v>4.4800000000000004</v>
      </c>
      <c r="AI72" s="589">
        <v>3.73</v>
      </c>
      <c r="AJ72" s="589">
        <v>411.09</v>
      </c>
      <c r="AK72" s="590"/>
      <c r="AL72" s="591"/>
      <c r="AM72" s="591"/>
      <c r="AN72" s="591"/>
      <c r="AO72" s="592"/>
      <c r="AP72" s="590"/>
      <c r="AQ72" s="591"/>
      <c r="AR72" s="591">
        <v>0</v>
      </c>
      <c r="AS72" s="591">
        <v>0</v>
      </c>
      <c r="AT72" s="591">
        <v>0</v>
      </c>
      <c r="AU72" s="667">
        <f t="shared" si="1"/>
        <v>177276</v>
      </c>
      <c r="AV72" s="667">
        <f t="shared" si="2"/>
        <v>2236</v>
      </c>
      <c r="AW72" s="670">
        <f t="shared" si="3"/>
        <v>1061.76</v>
      </c>
      <c r="AX72" s="670">
        <f>O72+AN2572+Y72+AD72+AI72+AN72+AS72</f>
        <v>883.80000000000007</v>
      </c>
      <c r="AY72" s="670">
        <f t="shared" si="5"/>
        <v>1640.2699999999998</v>
      </c>
    </row>
    <row r="73" spans="1:51" s="593" customFormat="1" x14ac:dyDescent="0.2">
      <c r="A73" s="537" t="s">
        <v>50</v>
      </c>
      <c r="B73" s="537" t="s">
        <v>141</v>
      </c>
      <c r="C73" s="537"/>
      <c r="D73" s="537">
        <v>274.68</v>
      </c>
      <c r="E73" s="599" t="s">
        <v>101</v>
      </c>
      <c r="F73" s="537"/>
      <c r="G73" s="537"/>
      <c r="H73" s="586">
        <f t="shared" si="8"/>
        <v>274.68</v>
      </c>
      <c r="I73" s="593" t="s">
        <v>380</v>
      </c>
      <c r="J73" s="587" t="s">
        <v>84</v>
      </c>
      <c r="K73" s="588" t="s">
        <v>223</v>
      </c>
      <c r="L73" s="589"/>
      <c r="M73" s="589"/>
      <c r="N73" s="589"/>
      <c r="O73" s="589"/>
      <c r="P73" s="589"/>
      <c r="Q73" s="590">
        <v>0</v>
      </c>
      <c r="R73" s="591">
        <v>0</v>
      </c>
      <c r="S73" s="591">
        <v>0</v>
      </c>
      <c r="T73" s="591">
        <v>0</v>
      </c>
      <c r="U73" s="592">
        <v>271.95</v>
      </c>
      <c r="V73" s="589">
        <v>8976</v>
      </c>
      <c r="W73" s="589">
        <v>12</v>
      </c>
      <c r="X73" s="589">
        <v>53.76</v>
      </c>
      <c r="Y73" s="589">
        <v>44.75</v>
      </c>
      <c r="Z73" s="589">
        <v>274.68</v>
      </c>
      <c r="AA73" s="590">
        <v>1496</v>
      </c>
      <c r="AB73" s="591">
        <v>25</v>
      </c>
      <c r="AC73" s="591">
        <v>8.9600000000000009</v>
      </c>
      <c r="AD73" s="591">
        <v>7.46</v>
      </c>
      <c r="AE73" s="592">
        <v>274.68</v>
      </c>
      <c r="AF73" s="589">
        <v>0</v>
      </c>
      <c r="AG73" s="589">
        <v>0</v>
      </c>
      <c r="AH73" s="589"/>
      <c r="AI73" s="589">
        <v>274.68</v>
      </c>
      <c r="AJ73" s="589"/>
      <c r="AK73" s="590"/>
      <c r="AL73" s="591"/>
      <c r="AM73" s="591"/>
      <c r="AN73" s="591"/>
      <c r="AO73" s="592"/>
      <c r="AP73" s="590"/>
      <c r="AQ73" s="591"/>
      <c r="AR73" s="591">
        <v>0</v>
      </c>
      <c r="AS73" s="591">
        <v>0</v>
      </c>
      <c r="AT73" s="591">
        <v>0</v>
      </c>
      <c r="AU73" s="667">
        <f t="shared" ref="AU73:AU82" si="9">L73+Q73+V73+AA73+AF73+AK73+AP73</f>
        <v>10472</v>
      </c>
      <c r="AV73" s="667">
        <f t="shared" ref="AV73:AW87" si="10">M73+R73+W73+AB73+AG73+AL73+AQ73</f>
        <v>37</v>
      </c>
      <c r="AW73" s="670">
        <f t="shared" si="10"/>
        <v>62.72</v>
      </c>
      <c r="AX73" s="670">
        <f>O73+AN2573+Y73+AD73+AI73+AN73+AS73</f>
        <v>326.89</v>
      </c>
      <c r="AY73" s="670">
        <f>P73+U73+Z73+AE73+AJ73+AO73+AT73</f>
        <v>821.31</v>
      </c>
    </row>
    <row r="74" spans="1:51" s="593" customFormat="1" x14ac:dyDescent="0.2">
      <c r="A74" s="537" t="s">
        <v>51</v>
      </c>
      <c r="B74" s="537" t="s">
        <v>141</v>
      </c>
      <c r="C74" s="537">
        <v>555.52</v>
      </c>
      <c r="D74" s="537">
        <v>462.41</v>
      </c>
      <c r="E74" s="599" t="s">
        <v>101</v>
      </c>
      <c r="F74" s="537">
        <v>411.09</v>
      </c>
      <c r="G74" s="537"/>
      <c r="H74" s="586">
        <f t="shared" si="8"/>
        <v>1429.02</v>
      </c>
      <c r="I74" s="593" t="s">
        <v>382</v>
      </c>
      <c r="J74" s="587" t="s">
        <v>84</v>
      </c>
      <c r="K74" s="588" t="s">
        <v>224</v>
      </c>
      <c r="L74" s="589"/>
      <c r="M74" s="589"/>
      <c r="N74" s="589"/>
      <c r="O74" s="589"/>
      <c r="P74" s="589"/>
      <c r="Q74" s="590">
        <v>0</v>
      </c>
      <c r="R74" s="591">
        <v>0</v>
      </c>
      <c r="S74" s="591">
        <v>0</v>
      </c>
      <c r="T74" s="591">
        <v>0</v>
      </c>
      <c r="U74" s="592">
        <v>407</v>
      </c>
      <c r="V74" s="589">
        <v>136884</v>
      </c>
      <c r="W74" s="589">
        <v>183</v>
      </c>
      <c r="X74" s="589">
        <v>819.84</v>
      </c>
      <c r="Y74" s="589">
        <v>682.43</v>
      </c>
      <c r="Z74" s="589">
        <v>411.09</v>
      </c>
      <c r="AA74" s="590">
        <v>79288</v>
      </c>
      <c r="AB74" s="591">
        <v>1344</v>
      </c>
      <c r="AC74" s="591">
        <v>474.88</v>
      </c>
      <c r="AD74" s="591">
        <v>395.28</v>
      </c>
      <c r="AE74" s="592">
        <v>411.09</v>
      </c>
      <c r="AF74" s="589">
        <v>95752</v>
      </c>
      <c r="AG74" s="589">
        <v>124</v>
      </c>
      <c r="AH74" s="589">
        <v>555.52</v>
      </c>
      <c r="AI74" s="589">
        <v>462.41</v>
      </c>
      <c r="AJ74" s="589">
        <v>411.09</v>
      </c>
      <c r="AK74" s="590"/>
      <c r="AL74" s="591"/>
      <c r="AM74" s="591"/>
      <c r="AN74" s="591"/>
      <c r="AO74" s="592"/>
      <c r="AP74" s="590"/>
      <c r="AQ74" s="591"/>
      <c r="AR74" s="591">
        <v>0</v>
      </c>
      <c r="AS74" s="591">
        <v>0</v>
      </c>
      <c r="AT74" s="591">
        <v>0</v>
      </c>
      <c r="AU74" s="667">
        <f t="shared" si="9"/>
        <v>311924</v>
      </c>
      <c r="AV74" s="667">
        <f t="shared" si="10"/>
        <v>1651</v>
      </c>
      <c r="AW74" s="670">
        <f t="shared" si="10"/>
        <v>1850.24</v>
      </c>
      <c r="AX74" s="670">
        <f t="shared" ref="AX74:AX87" si="11">O74+AN2574+Y74+AD74+AI74+AN74+AS74</f>
        <v>1540.1200000000001</v>
      </c>
      <c r="AY74" s="670">
        <f t="shared" si="5"/>
        <v>1640.2699999999998</v>
      </c>
    </row>
    <row r="75" spans="1:51" s="593" customFormat="1" x14ac:dyDescent="0.2">
      <c r="A75" s="537" t="s">
        <v>52</v>
      </c>
      <c r="B75" s="537" t="s">
        <v>141</v>
      </c>
      <c r="C75" s="537">
        <v>1232</v>
      </c>
      <c r="D75" s="537">
        <v>1025.5</v>
      </c>
      <c r="E75" s="599" t="s">
        <v>101</v>
      </c>
      <c r="F75" s="537">
        <v>549.39</v>
      </c>
      <c r="G75" s="537"/>
      <c r="H75" s="586">
        <f t="shared" si="8"/>
        <v>2806.89</v>
      </c>
      <c r="I75" s="593" t="s">
        <v>380</v>
      </c>
      <c r="J75" s="587" t="s">
        <v>105</v>
      </c>
      <c r="K75" s="588" t="s">
        <v>225</v>
      </c>
      <c r="L75" s="589"/>
      <c r="M75" s="589"/>
      <c r="N75" s="589"/>
      <c r="O75" s="589"/>
      <c r="P75" s="589"/>
      <c r="Q75" s="590">
        <v>773432</v>
      </c>
      <c r="R75" s="591">
        <v>1034</v>
      </c>
      <c r="S75" s="591">
        <v>4632.32</v>
      </c>
      <c r="T75" s="591">
        <v>3855.89</v>
      </c>
      <c r="U75" s="592">
        <v>543.92999999999995</v>
      </c>
      <c r="V75" s="589">
        <v>762960</v>
      </c>
      <c r="W75" s="589">
        <v>1020</v>
      </c>
      <c r="X75" s="589">
        <v>4569.6000000000004</v>
      </c>
      <c r="Y75" s="589">
        <v>3803.68</v>
      </c>
      <c r="Z75" s="589">
        <v>549.39</v>
      </c>
      <c r="AA75" s="590">
        <v>746504</v>
      </c>
      <c r="AB75" s="591">
        <v>12653</v>
      </c>
      <c r="AC75" s="591">
        <v>4471.04</v>
      </c>
      <c r="AD75" s="591">
        <v>3721.64</v>
      </c>
      <c r="AE75" s="592">
        <v>549.39</v>
      </c>
      <c r="AF75" s="589">
        <v>205700</v>
      </c>
      <c r="AG75" s="589">
        <v>275</v>
      </c>
      <c r="AH75" s="589">
        <v>1232</v>
      </c>
      <c r="AI75" s="589">
        <v>1025.5</v>
      </c>
      <c r="AJ75" s="589">
        <v>549.39</v>
      </c>
      <c r="AK75" s="590"/>
      <c r="AL75" s="591"/>
      <c r="AM75" s="591"/>
      <c r="AN75" s="591"/>
      <c r="AO75" s="592"/>
      <c r="AP75" s="590"/>
      <c r="AQ75" s="591"/>
      <c r="AR75" s="591">
        <v>0</v>
      </c>
      <c r="AS75" s="591">
        <v>0</v>
      </c>
      <c r="AT75" s="591">
        <v>0</v>
      </c>
      <c r="AU75" s="667">
        <f t="shared" si="9"/>
        <v>2488596</v>
      </c>
      <c r="AV75" s="667">
        <f t="shared" si="10"/>
        <v>14982</v>
      </c>
      <c r="AW75" s="670">
        <f t="shared" si="10"/>
        <v>14904.96</v>
      </c>
      <c r="AX75" s="670">
        <f t="shared" si="11"/>
        <v>8550.82</v>
      </c>
      <c r="AY75" s="670">
        <f t="shared" ref="AY75:AY84" si="12">P75+U75+Z75+AE75+AJ75+AO75+AT75</f>
        <v>2192.1</v>
      </c>
    </row>
    <row r="76" spans="1:51" s="5" customFormat="1" x14ac:dyDescent="0.2">
      <c r="A76" t="s">
        <v>118</v>
      </c>
      <c r="B76" t="s">
        <v>141</v>
      </c>
      <c r="C76"/>
      <c r="D76"/>
      <c r="E76" s="594" t="s">
        <v>101</v>
      </c>
      <c r="F76"/>
      <c r="G76"/>
      <c r="H76" s="358">
        <f t="shared" si="8"/>
        <v>0</v>
      </c>
      <c r="I76"/>
      <c r="J76" s="412" t="s">
        <v>107</v>
      </c>
      <c r="K76" s="413"/>
      <c r="L76" s="503"/>
      <c r="M76" s="503"/>
      <c r="N76" s="503"/>
      <c r="O76" s="503"/>
      <c r="P76" s="503"/>
      <c r="Q76" s="521"/>
      <c r="R76" s="522"/>
      <c r="S76" s="522"/>
      <c r="T76" s="522"/>
      <c r="U76" s="523"/>
      <c r="V76" s="503"/>
      <c r="W76" s="503"/>
      <c r="X76" s="503"/>
      <c r="Y76" s="503"/>
      <c r="Z76" s="503"/>
      <c r="AA76" s="521"/>
      <c r="AB76" s="522"/>
      <c r="AC76" s="522"/>
      <c r="AD76" s="522"/>
      <c r="AE76" s="523"/>
      <c r="AF76" s="503"/>
      <c r="AG76" s="503"/>
      <c r="AH76" s="503"/>
      <c r="AI76" s="503"/>
      <c r="AJ76" s="503"/>
      <c r="AK76" s="521"/>
      <c r="AL76" s="522"/>
      <c r="AM76" s="522"/>
      <c r="AN76" s="522"/>
      <c r="AO76" s="523"/>
      <c r="AP76" s="521"/>
      <c r="AQ76" s="522"/>
      <c r="AR76" s="522">
        <v>0</v>
      </c>
      <c r="AS76" s="522">
        <v>0</v>
      </c>
      <c r="AT76" s="522">
        <v>0</v>
      </c>
      <c r="AU76" s="667">
        <f>L76+Q76+V76+AA76+AF76+AK76+AP76</f>
        <v>0</v>
      </c>
      <c r="AV76" s="667">
        <f t="shared" si="10"/>
        <v>0</v>
      </c>
      <c r="AW76" s="670">
        <f t="shared" si="10"/>
        <v>0</v>
      </c>
      <c r="AX76" s="670">
        <f t="shared" si="11"/>
        <v>0</v>
      </c>
      <c r="AY76" s="670">
        <f t="shared" si="12"/>
        <v>0</v>
      </c>
    </row>
    <row r="77" spans="1:51" s="5" customFormat="1" x14ac:dyDescent="0.2">
      <c r="A77" t="s">
        <v>117</v>
      </c>
      <c r="B77" t="s">
        <v>141</v>
      </c>
      <c r="C77"/>
      <c r="D77"/>
      <c r="E77" s="594"/>
      <c r="F77"/>
      <c r="G77"/>
      <c r="H77" s="358">
        <f t="shared" si="8"/>
        <v>0</v>
      </c>
      <c r="I77"/>
      <c r="J77" s="412" t="s">
        <v>108</v>
      </c>
      <c r="K77" s="414" t="s">
        <v>198</v>
      </c>
      <c r="L77" s="503"/>
      <c r="M77" s="503"/>
      <c r="N77" s="503"/>
      <c r="O77" s="503"/>
      <c r="P77" s="503"/>
      <c r="Q77" s="521"/>
      <c r="R77" s="522"/>
      <c r="S77" s="522"/>
      <c r="T77" s="522"/>
      <c r="U77" s="523"/>
      <c r="V77" s="503"/>
      <c r="W77" s="503"/>
      <c r="X77" s="503"/>
      <c r="Y77" s="503"/>
      <c r="Z77" s="503"/>
      <c r="AA77" s="521">
        <v>0</v>
      </c>
      <c r="AB77" s="522">
        <v>0</v>
      </c>
      <c r="AC77" s="522">
        <v>386.1</v>
      </c>
      <c r="AD77" s="522"/>
      <c r="AE77" s="523"/>
      <c r="AF77" s="503"/>
      <c r="AG77" s="503"/>
      <c r="AH77" s="503"/>
      <c r="AI77" s="503"/>
      <c r="AJ77" s="503"/>
      <c r="AK77" s="521"/>
      <c r="AL77" s="522"/>
      <c r="AM77" s="522"/>
      <c r="AN77" s="522"/>
      <c r="AO77" s="523"/>
      <c r="AP77" s="521"/>
      <c r="AQ77" s="522"/>
      <c r="AR77" s="522">
        <v>0</v>
      </c>
      <c r="AS77" s="522">
        <v>0</v>
      </c>
      <c r="AT77" s="522">
        <v>0</v>
      </c>
      <c r="AU77" s="667">
        <f t="shared" si="9"/>
        <v>0</v>
      </c>
      <c r="AV77" s="667">
        <f t="shared" si="10"/>
        <v>0</v>
      </c>
      <c r="AW77" s="670">
        <f t="shared" si="10"/>
        <v>386.1</v>
      </c>
      <c r="AX77" s="670">
        <f t="shared" si="11"/>
        <v>0</v>
      </c>
      <c r="AY77" s="670">
        <f t="shared" si="12"/>
        <v>0</v>
      </c>
    </row>
    <row r="78" spans="1:51" s="5" customFormat="1" x14ac:dyDescent="0.2">
      <c r="A78" t="s">
        <v>110</v>
      </c>
      <c r="B78" t="s">
        <v>141</v>
      </c>
      <c r="C78"/>
      <c r="D78"/>
      <c r="E78" s="594"/>
      <c r="F78"/>
      <c r="G78"/>
      <c r="H78" s="358">
        <f t="shared" si="8"/>
        <v>0</v>
      </c>
      <c r="I78"/>
      <c r="J78" s="412" t="s">
        <v>111</v>
      </c>
      <c r="K78" s="413"/>
      <c r="L78" s="503"/>
      <c r="M78" s="503"/>
      <c r="N78" s="503"/>
      <c r="O78" s="503"/>
      <c r="P78" s="503"/>
      <c r="Q78" s="521"/>
      <c r="R78" s="522"/>
      <c r="S78" s="522"/>
      <c r="T78" s="522"/>
      <c r="U78" s="523"/>
      <c r="V78" s="503"/>
      <c r="W78" s="503"/>
      <c r="X78" s="503"/>
      <c r="Y78" s="503"/>
      <c r="Z78" s="503"/>
      <c r="AA78" s="521"/>
      <c r="AB78" s="522"/>
      <c r="AC78" s="522"/>
      <c r="AD78" s="522"/>
      <c r="AE78" s="523"/>
      <c r="AF78" s="503"/>
      <c r="AG78" s="503"/>
      <c r="AH78" s="503"/>
      <c r="AI78" s="503"/>
      <c r="AJ78" s="503"/>
      <c r="AK78" s="521"/>
      <c r="AL78" s="522"/>
      <c r="AM78" s="522"/>
      <c r="AN78" s="522"/>
      <c r="AO78" s="523"/>
      <c r="AP78" s="521"/>
      <c r="AQ78" s="522"/>
      <c r="AR78" s="522">
        <v>0</v>
      </c>
      <c r="AS78" s="522">
        <v>0</v>
      </c>
      <c r="AT78" s="522">
        <v>0</v>
      </c>
      <c r="AU78" s="667">
        <f t="shared" si="9"/>
        <v>0</v>
      </c>
      <c r="AV78" s="667">
        <f t="shared" si="10"/>
        <v>0</v>
      </c>
      <c r="AW78" s="670">
        <f t="shared" si="10"/>
        <v>0</v>
      </c>
      <c r="AX78" s="670">
        <f t="shared" si="11"/>
        <v>0</v>
      </c>
      <c r="AY78" s="670">
        <f t="shared" si="12"/>
        <v>0</v>
      </c>
    </row>
    <row r="79" spans="1:51" s="593" customFormat="1" x14ac:dyDescent="0.2">
      <c r="A79" s="537" t="s">
        <v>53</v>
      </c>
      <c r="B79" s="537" t="s">
        <v>141</v>
      </c>
      <c r="C79" s="537">
        <v>739.2</v>
      </c>
      <c r="D79" s="537">
        <v>615.29999999999995</v>
      </c>
      <c r="E79" s="599" t="s">
        <v>62</v>
      </c>
      <c r="F79" s="537">
        <v>411.09</v>
      </c>
      <c r="G79" s="537"/>
      <c r="H79" s="586">
        <f t="shared" si="8"/>
        <v>1765.59</v>
      </c>
      <c r="I79" s="593" t="s">
        <v>380</v>
      </c>
      <c r="J79" s="587" t="s">
        <v>84</v>
      </c>
      <c r="K79" s="588" t="s">
        <v>227</v>
      </c>
      <c r="L79" s="589"/>
      <c r="M79" s="589"/>
      <c r="N79" s="589"/>
      <c r="O79" s="589"/>
      <c r="P79" s="589"/>
      <c r="Q79" s="590">
        <v>86020</v>
      </c>
      <c r="R79" s="591">
        <v>115</v>
      </c>
      <c r="S79" s="591">
        <v>515.20000000000005</v>
      </c>
      <c r="T79" s="591">
        <v>428.85</v>
      </c>
      <c r="U79" s="592">
        <v>407</v>
      </c>
      <c r="V79" s="589">
        <v>126412</v>
      </c>
      <c r="W79" s="589">
        <v>169</v>
      </c>
      <c r="X79" s="589">
        <v>757.12</v>
      </c>
      <c r="Y79" s="589">
        <v>630.22</v>
      </c>
      <c r="Z79" s="589">
        <v>411.09</v>
      </c>
      <c r="AA79" s="590">
        <v>175032</v>
      </c>
      <c r="AB79" s="591">
        <v>2967</v>
      </c>
      <c r="AC79" s="591">
        <v>1048.32</v>
      </c>
      <c r="AD79" s="591">
        <v>872.61</v>
      </c>
      <c r="AE79" s="592">
        <v>411.09</v>
      </c>
      <c r="AF79" s="589">
        <v>123420</v>
      </c>
      <c r="AG79" s="589">
        <v>165</v>
      </c>
      <c r="AH79" s="589">
        <v>739.2</v>
      </c>
      <c r="AI79" s="589">
        <v>615.29999999999995</v>
      </c>
      <c r="AJ79" s="589">
        <v>411.09</v>
      </c>
      <c r="AK79" s="590"/>
      <c r="AL79" s="591"/>
      <c r="AM79" s="591"/>
      <c r="AN79" s="591"/>
      <c r="AO79" s="592"/>
      <c r="AP79" s="590"/>
      <c r="AQ79" s="591"/>
      <c r="AR79" s="591">
        <v>0</v>
      </c>
      <c r="AS79" s="591">
        <v>0</v>
      </c>
      <c r="AT79" s="591">
        <v>0</v>
      </c>
      <c r="AU79" s="667">
        <f t="shared" si="9"/>
        <v>510884</v>
      </c>
      <c r="AV79" s="667">
        <f t="shared" si="10"/>
        <v>3416</v>
      </c>
      <c r="AW79" s="670">
        <f t="shared" si="10"/>
        <v>3059.84</v>
      </c>
      <c r="AX79" s="670">
        <f t="shared" si="11"/>
        <v>2118.13</v>
      </c>
      <c r="AY79" s="670">
        <f t="shared" si="12"/>
        <v>1640.2699999999998</v>
      </c>
    </row>
    <row r="80" spans="1:51" s="5" customFormat="1" x14ac:dyDescent="0.2">
      <c r="A80" t="s">
        <v>54</v>
      </c>
      <c r="B80" t="s">
        <v>141</v>
      </c>
      <c r="C80"/>
      <c r="D80"/>
      <c r="E80" s="594" t="s">
        <v>93</v>
      </c>
      <c r="F80"/>
      <c r="G80">
        <f>SUM(F8:F80)</f>
        <v>13519.350000000002</v>
      </c>
      <c r="H80" s="358">
        <f t="shared" si="8"/>
        <v>0</v>
      </c>
      <c r="I80"/>
      <c r="J80" s="412" t="s">
        <v>84</v>
      </c>
      <c r="K80" s="413"/>
      <c r="L80" s="503"/>
      <c r="M80" s="503"/>
      <c r="N80" s="503"/>
      <c r="O80" s="503"/>
      <c r="P80" s="503"/>
      <c r="Q80" s="521">
        <v>0</v>
      </c>
      <c r="R80" s="522">
        <v>0</v>
      </c>
      <c r="S80" s="522">
        <v>0</v>
      </c>
      <c r="T80" s="522">
        <v>0</v>
      </c>
      <c r="U80" s="523">
        <v>407</v>
      </c>
      <c r="V80" s="503"/>
      <c r="W80" s="503"/>
      <c r="X80" s="503"/>
      <c r="Y80" s="503"/>
      <c r="Z80" s="503"/>
      <c r="AA80" s="521"/>
      <c r="AB80" s="522"/>
      <c r="AC80" s="522"/>
      <c r="AD80" s="522"/>
      <c r="AE80" s="523"/>
      <c r="AF80" s="503"/>
      <c r="AG80" s="503"/>
      <c r="AH80" s="503"/>
      <c r="AI80" s="503"/>
      <c r="AJ80" s="503"/>
      <c r="AK80" s="521"/>
      <c r="AL80" s="522"/>
      <c r="AM80" s="522"/>
      <c r="AN80" s="522"/>
      <c r="AO80" s="523"/>
      <c r="AP80" s="521"/>
      <c r="AQ80" s="522"/>
      <c r="AR80" s="522">
        <v>0</v>
      </c>
      <c r="AS80" s="522">
        <v>0</v>
      </c>
      <c r="AT80" s="522">
        <v>0</v>
      </c>
      <c r="AU80" s="667">
        <f t="shared" si="9"/>
        <v>0</v>
      </c>
      <c r="AV80" s="667">
        <f t="shared" si="10"/>
        <v>0</v>
      </c>
      <c r="AW80" s="670">
        <f t="shared" si="10"/>
        <v>0</v>
      </c>
      <c r="AX80" s="670">
        <f t="shared" si="11"/>
        <v>0</v>
      </c>
      <c r="AY80" s="670">
        <f t="shared" si="12"/>
        <v>407</v>
      </c>
    </row>
    <row r="81" spans="1:51" s="663" customFormat="1" x14ac:dyDescent="0.2">
      <c r="A81" s="653" t="s">
        <v>132</v>
      </c>
      <c r="B81" s="653" t="s">
        <v>142</v>
      </c>
      <c r="C81" s="653">
        <v>26.84</v>
      </c>
      <c r="D81" s="653">
        <v>20.52</v>
      </c>
      <c r="E81" s="654" t="s">
        <v>106</v>
      </c>
      <c r="F81" s="653">
        <v>170.3</v>
      </c>
      <c r="G81" s="653"/>
      <c r="H81" s="655">
        <f t="shared" si="8"/>
        <v>217.66000000000003</v>
      </c>
      <c r="I81" s="653" t="s">
        <v>389</v>
      </c>
      <c r="J81" s="656" t="s">
        <v>86</v>
      </c>
      <c r="K81" s="657" t="s">
        <v>153</v>
      </c>
      <c r="L81" s="658">
        <v>20944</v>
      </c>
      <c r="M81" s="658">
        <v>28</v>
      </c>
      <c r="N81" s="658">
        <v>137.97999999999999</v>
      </c>
      <c r="O81" s="658">
        <v>114.85</v>
      </c>
      <c r="P81" s="658">
        <v>286.52</v>
      </c>
      <c r="Q81" s="659">
        <v>23936</v>
      </c>
      <c r="R81" s="660">
        <v>32</v>
      </c>
      <c r="S81" s="660">
        <v>157.69999999999999</v>
      </c>
      <c r="T81" s="660">
        <v>131.26</v>
      </c>
      <c r="U81" s="661">
        <v>293.38</v>
      </c>
      <c r="V81" s="658">
        <v>32164</v>
      </c>
      <c r="W81" s="658">
        <v>527</v>
      </c>
      <c r="X81" s="658">
        <v>211.9</v>
      </c>
      <c r="Y81" s="658">
        <v>176.39</v>
      </c>
      <c r="Z81" s="658">
        <v>293.38</v>
      </c>
      <c r="AA81" s="659">
        <v>17204</v>
      </c>
      <c r="AB81" s="660">
        <v>23</v>
      </c>
      <c r="AC81" s="660">
        <v>113.34</v>
      </c>
      <c r="AD81" s="660">
        <v>94.35</v>
      </c>
      <c r="AE81" s="661">
        <v>293.38</v>
      </c>
      <c r="AF81" s="658">
        <v>3740</v>
      </c>
      <c r="AG81" s="658">
        <v>5</v>
      </c>
      <c r="AH81" s="658">
        <v>26.84</v>
      </c>
      <c r="AI81" s="658">
        <v>20.52</v>
      </c>
      <c r="AJ81" s="664">
        <v>170.3</v>
      </c>
      <c r="AK81" s="659"/>
      <c r="AL81" s="660"/>
      <c r="AM81" s="660"/>
      <c r="AN81" s="660"/>
      <c r="AO81" s="661"/>
      <c r="AP81" s="659"/>
      <c r="AQ81" s="660"/>
      <c r="AR81" s="660">
        <v>0</v>
      </c>
      <c r="AS81" s="660">
        <v>0</v>
      </c>
      <c r="AT81" s="660">
        <v>0</v>
      </c>
      <c r="AU81" s="667">
        <f t="shared" si="9"/>
        <v>97988</v>
      </c>
      <c r="AV81" s="667">
        <f t="shared" si="10"/>
        <v>615</v>
      </c>
      <c r="AW81" s="670">
        <f t="shared" si="10"/>
        <v>647.76</v>
      </c>
      <c r="AX81" s="670">
        <f t="shared" si="11"/>
        <v>406.11</v>
      </c>
      <c r="AY81" s="670">
        <f t="shared" si="12"/>
        <v>1336.9599999999998</v>
      </c>
    </row>
    <row r="82" spans="1:51" s="593" customFormat="1" x14ac:dyDescent="0.2">
      <c r="A82" s="537" t="s">
        <v>55</v>
      </c>
      <c r="B82" s="537" t="s">
        <v>142</v>
      </c>
      <c r="C82" s="537">
        <v>76.16</v>
      </c>
      <c r="D82" s="537">
        <v>63.39</v>
      </c>
      <c r="E82" s="599" t="s">
        <v>106</v>
      </c>
      <c r="F82" s="537">
        <v>274.68</v>
      </c>
      <c r="G82" s="537"/>
      <c r="H82" s="586">
        <f t="shared" si="8"/>
        <v>414.23</v>
      </c>
      <c r="I82" s="537" t="s">
        <v>377</v>
      </c>
      <c r="J82" s="587" t="s">
        <v>86</v>
      </c>
      <c r="K82" s="588" t="s">
        <v>199</v>
      </c>
      <c r="L82" s="589">
        <v>18700</v>
      </c>
      <c r="M82" s="589">
        <v>25</v>
      </c>
      <c r="N82" s="589">
        <v>112</v>
      </c>
      <c r="O82" s="589">
        <v>93.23</v>
      </c>
      <c r="P82" s="589">
        <v>270.5</v>
      </c>
      <c r="Q82" s="590"/>
      <c r="R82" s="591"/>
      <c r="S82" s="591"/>
      <c r="T82" s="591"/>
      <c r="U82" s="592"/>
      <c r="V82" s="589">
        <v>22440</v>
      </c>
      <c r="W82" s="589">
        <v>30</v>
      </c>
      <c r="X82" s="589">
        <v>134.4</v>
      </c>
      <c r="Y82" s="589">
        <v>111.87</v>
      </c>
      <c r="Z82" s="589">
        <v>274.68</v>
      </c>
      <c r="AA82" s="590">
        <v>28424</v>
      </c>
      <c r="AB82" s="591">
        <v>458</v>
      </c>
      <c r="AC82" s="591">
        <v>170.24</v>
      </c>
      <c r="AD82" s="591">
        <v>141.71</v>
      </c>
      <c r="AE82" s="592">
        <v>274.68</v>
      </c>
      <c r="AF82" s="589">
        <v>12716</v>
      </c>
      <c r="AG82" s="589">
        <v>17</v>
      </c>
      <c r="AH82" s="589">
        <v>76.16</v>
      </c>
      <c r="AI82" s="589">
        <v>63.39</v>
      </c>
      <c r="AJ82" s="589">
        <v>274.68</v>
      </c>
      <c r="AK82" s="590"/>
      <c r="AL82" s="591"/>
      <c r="AM82" s="591"/>
      <c r="AN82" s="591"/>
      <c r="AO82" s="592"/>
      <c r="AP82" s="590"/>
      <c r="AQ82" s="591"/>
      <c r="AR82" s="591">
        <v>0</v>
      </c>
      <c r="AS82" s="591">
        <v>0</v>
      </c>
      <c r="AT82" s="591">
        <v>0</v>
      </c>
      <c r="AU82" s="667">
        <f t="shared" si="9"/>
        <v>82280</v>
      </c>
      <c r="AV82" s="667">
        <f t="shared" si="10"/>
        <v>530</v>
      </c>
      <c r="AW82" s="670">
        <f t="shared" si="10"/>
        <v>492.79999999999995</v>
      </c>
      <c r="AX82" s="670">
        <f t="shared" si="11"/>
        <v>410.20000000000005</v>
      </c>
      <c r="AY82" s="670">
        <f t="shared" si="12"/>
        <v>1094.5400000000002</v>
      </c>
    </row>
    <row r="83" spans="1:51" s="593" customFormat="1" x14ac:dyDescent="0.2">
      <c r="A83" s="537" t="s">
        <v>57</v>
      </c>
      <c r="B83" s="537" t="s">
        <v>142</v>
      </c>
      <c r="C83" s="537">
        <v>483.84</v>
      </c>
      <c r="D83" s="537">
        <v>402.74</v>
      </c>
      <c r="E83" s="599"/>
      <c r="F83" s="537">
        <v>411.09</v>
      </c>
      <c r="G83" s="537"/>
      <c r="H83" s="586">
        <f t="shared" si="8"/>
        <v>1297.6699999999998</v>
      </c>
      <c r="I83" s="537" t="s">
        <v>378</v>
      </c>
      <c r="J83" s="587" t="s">
        <v>86</v>
      </c>
      <c r="K83" s="588" t="s">
        <v>200</v>
      </c>
      <c r="L83" s="589">
        <v>50864</v>
      </c>
      <c r="M83" s="589">
        <v>68</v>
      </c>
      <c r="N83" s="589">
        <v>304.64</v>
      </c>
      <c r="O83" s="589">
        <v>253.58</v>
      </c>
      <c r="P83" s="589">
        <v>404.84</v>
      </c>
      <c r="Q83" s="590"/>
      <c r="R83" s="591"/>
      <c r="S83" s="591"/>
      <c r="T83" s="591"/>
      <c r="U83" s="592"/>
      <c r="V83" s="589">
        <v>59840</v>
      </c>
      <c r="W83" s="589">
        <v>80</v>
      </c>
      <c r="X83" s="589">
        <v>358.4</v>
      </c>
      <c r="Y83" s="589">
        <v>298.33</v>
      </c>
      <c r="Z83" s="589">
        <v>411.09</v>
      </c>
      <c r="AA83" s="590">
        <v>92004</v>
      </c>
      <c r="AB83" s="591">
        <v>1484</v>
      </c>
      <c r="AC83" s="591">
        <v>551.04</v>
      </c>
      <c r="AD83" s="591">
        <v>458.68</v>
      </c>
      <c r="AE83" s="592">
        <v>411.09</v>
      </c>
      <c r="AF83" s="589">
        <v>80784</v>
      </c>
      <c r="AG83" s="589">
        <v>108</v>
      </c>
      <c r="AH83" s="589">
        <v>483.84</v>
      </c>
      <c r="AI83" s="589">
        <v>402.74</v>
      </c>
      <c r="AJ83" s="589">
        <v>411.09</v>
      </c>
      <c r="AK83" s="590"/>
      <c r="AL83" s="591"/>
      <c r="AM83" s="591"/>
      <c r="AN83" s="591"/>
      <c r="AO83" s="592"/>
      <c r="AP83" s="590"/>
      <c r="AQ83" s="591"/>
      <c r="AR83" s="591">
        <v>0</v>
      </c>
      <c r="AS83" s="591">
        <v>0</v>
      </c>
      <c r="AT83" s="591">
        <v>0</v>
      </c>
      <c r="AU83" s="667">
        <f>L83+Q83+V83+AA83+AF83+AK83+AP83</f>
        <v>283492</v>
      </c>
      <c r="AV83" s="667">
        <f t="shared" si="10"/>
        <v>1740</v>
      </c>
      <c r="AW83" s="670">
        <f t="shared" si="10"/>
        <v>1697.9199999999998</v>
      </c>
      <c r="AX83" s="670">
        <f t="shared" si="11"/>
        <v>1413.33</v>
      </c>
      <c r="AY83" s="670">
        <f t="shared" si="12"/>
        <v>1638.11</v>
      </c>
    </row>
    <row r="84" spans="1:51" s="663" customFormat="1" x14ac:dyDescent="0.2">
      <c r="A84" s="653" t="s">
        <v>58</v>
      </c>
      <c r="B84" s="653" t="s">
        <v>142</v>
      </c>
      <c r="C84" s="653">
        <v>73.2</v>
      </c>
      <c r="D84" s="653">
        <v>55.94</v>
      </c>
      <c r="E84" s="654" t="s">
        <v>106</v>
      </c>
      <c r="F84" s="653">
        <v>274.68</v>
      </c>
      <c r="G84" s="653"/>
      <c r="H84" s="655">
        <f t="shared" si="8"/>
        <v>403.82</v>
      </c>
      <c r="I84" s="663" t="s">
        <v>391</v>
      </c>
      <c r="J84" s="656" t="s">
        <v>87</v>
      </c>
      <c r="K84" s="657" t="s">
        <v>262</v>
      </c>
      <c r="L84" s="658">
        <v>15708</v>
      </c>
      <c r="M84" s="658">
        <v>21</v>
      </c>
      <c r="N84" s="658">
        <v>94.08</v>
      </c>
      <c r="O84" s="658">
        <v>78.31</v>
      </c>
      <c r="P84" s="658">
        <v>268.58</v>
      </c>
      <c r="Q84" s="659">
        <v>18700</v>
      </c>
      <c r="R84" s="660">
        <v>25</v>
      </c>
      <c r="S84" s="660">
        <v>112</v>
      </c>
      <c r="T84" s="660">
        <v>93.23</v>
      </c>
      <c r="U84" s="661">
        <v>274.68</v>
      </c>
      <c r="V84" s="658">
        <v>18700</v>
      </c>
      <c r="W84" s="658">
        <v>302</v>
      </c>
      <c r="X84" s="658">
        <v>112</v>
      </c>
      <c r="Y84" s="658">
        <v>97.9</v>
      </c>
      <c r="Z84" s="658">
        <v>140.16</v>
      </c>
      <c r="AA84" s="659">
        <v>9724</v>
      </c>
      <c r="AB84" s="660">
        <v>13</v>
      </c>
      <c r="AC84" s="660">
        <v>58.24</v>
      </c>
      <c r="AD84" s="660">
        <v>48.48</v>
      </c>
      <c r="AE84" s="661">
        <v>274.68</v>
      </c>
      <c r="AF84" s="658">
        <v>11220</v>
      </c>
      <c r="AG84" s="658">
        <v>15</v>
      </c>
      <c r="AH84" s="658">
        <v>73.2</v>
      </c>
      <c r="AI84" s="658">
        <v>55.94</v>
      </c>
      <c r="AJ84" s="658">
        <v>274.68</v>
      </c>
      <c r="AK84" s="659"/>
      <c r="AL84" s="660"/>
      <c r="AM84" s="660"/>
      <c r="AN84" s="660"/>
      <c r="AO84" s="661"/>
      <c r="AP84" s="659"/>
      <c r="AQ84" s="660"/>
      <c r="AR84" s="660">
        <v>0</v>
      </c>
      <c r="AS84" s="660">
        <v>0</v>
      </c>
      <c r="AT84" s="660">
        <v>0</v>
      </c>
      <c r="AU84" s="680">
        <f t="shared" ref="AU84:AU87" si="13">L84+Q84+V84+AA84+AF84+AK84+AP84</f>
        <v>74052</v>
      </c>
      <c r="AV84" s="680">
        <f t="shared" si="10"/>
        <v>376</v>
      </c>
      <c r="AW84" s="681">
        <f t="shared" si="10"/>
        <v>449.52</v>
      </c>
      <c r="AX84" s="681">
        <f t="shared" si="11"/>
        <v>280.63</v>
      </c>
      <c r="AY84" s="681">
        <f t="shared" si="12"/>
        <v>1232.78</v>
      </c>
    </row>
    <row r="85" spans="1:51" s="582" customFormat="1" x14ac:dyDescent="0.2">
      <c r="A85" s="574" t="s">
        <v>59</v>
      </c>
      <c r="B85" s="574" t="s">
        <v>142</v>
      </c>
      <c r="C85" s="574">
        <v>49.28</v>
      </c>
      <c r="D85" s="574">
        <v>41.02</v>
      </c>
      <c r="E85" s="600" t="s">
        <v>91</v>
      </c>
      <c r="F85" s="574">
        <v>274.68</v>
      </c>
      <c r="G85" s="574">
        <f>F81+F82+F83+F84+F85</f>
        <v>1405.43</v>
      </c>
      <c r="H85" s="575">
        <f>C85+D85+F85</f>
        <v>364.98</v>
      </c>
      <c r="I85" s="574"/>
      <c r="J85" s="576" t="s">
        <v>88</v>
      </c>
      <c r="K85" s="577" t="s">
        <v>201</v>
      </c>
      <c r="L85" s="578">
        <v>2992</v>
      </c>
      <c r="M85" s="578">
        <v>4</v>
      </c>
      <c r="N85" s="578">
        <v>17.920000000000002</v>
      </c>
      <c r="O85" s="578">
        <v>14.92</v>
      </c>
      <c r="P85" s="578">
        <v>270.02</v>
      </c>
      <c r="Q85" s="579"/>
      <c r="R85" s="580"/>
      <c r="S85" s="580"/>
      <c r="T85" s="580"/>
      <c r="U85" s="581"/>
      <c r="V85" s="578">
        <v>44132</v>
      </c>
      <c r="W85" s="578">
        <v>59</v>
      </c>
      <c r="X85" s="578">
        <v>264.32</v>
      </c>
      <c r="Y85" s="578">
        <v>220.02</v>
      </c>
      <c r="Z85" s="578">
        <v>274.68</v>
      </c>
      <c r="AA85" s="579">
        <v>38148</v>
      </c>
      <c r="AB85" s="580">
        <v>625</v>
      </c>
      <c r="AC85" s="580">
        <v>228.48</v>
      </c>
      <c r="AD85" s="580">
        <v>190.18</v>
      </c>
      <c r="AE85" s="581">
        <v>274.68</v>
      </c>
      <c r="AF85" s="578">
        <v>8.2279999999999998</v>
      </c>
      <c r="AG85" s="578">
        <v>11</v>
      </c>
      <c r="AH85" s="578">
        <v>49.28</v>
      </c>
      <c r="AI85" s="578">
        <v>41.02</v>
      </c>
      <c r="AJ85" s="578">
        <v>274.68</v>
      </c>
      <c r="AK85" s="579"/>
      <c r="AL85" s="580"/>
      <c r="AM85" s="580"/>
      <c r="AN85" s="580"/>
      <c r="AO85" s="581"/>
      <c r="AP85" s="579"/>
      <c r="AQ85" s="580"/>
      <c r="AR85" s="580">
        <v>0</v>
      </c>
      <c r="AS85" s="580">
        <v>0</v>
      </c>
      <c r="AT85" s="580">
        <v>0</v>
      </c>
      <c r="AU85" s="667">
        <f t="shared" si="13"/>
        <v>85280.228000000003</v>
      </c>
      <c r="AV85" s="667">
        <f t="shared" si="10"/>
        <v>699</v>
      </c>
      <c r="AW85" s="670">
        <f t="shared" si="10"/>
        <v>560</v>
      </c>
      <c r="AX85" s="670">
        <f>O85+AN2585+Y85+AD85+AI85+AN85+AS85</f>
        <v>466.14</v>
      </c>
      <c r="AY85" s="670">
        <f>P85+U85+Z85+AE85+AJ85+AO85+AT85</f>
        <v>1094.0600000000002</v>
      </c>
    </row>
    <row r="86" spans="1:51" s="663" customFormat="1" x14ac:dyDescent="0.2">
      <c r="A86" s="653" t="s">
        <v>60</v>
      </c>
      <c r="B86" s="653" t="s">
        <v>160</v>
      </c>
      <c r="C86" s="653">
        <v>136.04</v>
      </c>
      <c r="D86" s="653"/>
      <c r="E86" s="654" t="s">
        <v>62</v>
      </c>
      <c r="F86" s="653"/>
      <c r="G86" s="653"/>
      <c r="H86" s="655">
        <f t="shared" si="8"/>
        <v>136.04</v>
      </c>
      <c r="I86" s="663" t="s">
        <v>390</v>
      </c>
      <c r="J86" s="656" t="s">
        <v>89</v>
      </c>
      <c r="K86" s="672" t="s">
        <v>154</v>
      </c>
      <c r="L86" s="658">
        <v>0</v>
      </c>
      <c r="M86" s="658">
        <v>0</v>
      </c>
      <c r="N86" s="658">
        <v>124.81</v>
      </c>
      <c r="O86" s="658">
        <f>D86</f>
        <v>0</v>
      </c>
      <c r="P86" s="658">
        <f>F86</f>
        <v>0</v>
      </c>
      <c r="Q86" s="659">
        <v>0</v>
      </c>
      <c r="R86" s="660">
        <v>0</v>
      </c>
      <c r="S86" s="660">
        <v>124.81</v>
      </c>
      <c r="T86" s="660"/>
      <c r="U86" s="661"/>
      <c r="V86" s="658">
        <v>0</v>
      </c>
      <c r="W86" s="658">
        <v>0</v>
      </c>
      <c r="X86" s="658">
        <v>124.81</v>
      </c>
      <c r="Y86" s="658"/>
      <c r="Z86" s="658"/>
      <c r="AA86" s="659">
        <v>0</v>
      </c>
      <c r="AB86" s="660">
        <v>0</v>
      </c>
      <c r="AC86" s="660">
        <v>124.81</v>
      </c>
      <c r="AD86" s="660">
        <v>0</v>
      </c>
      <c r="AE86" s="661">
        <v>0</v>
      </c>
      <c r="AF86" s="658">
        <v>0</v>
      </c>
      <c r="AG86" s="658">
        <v>0</v>
      </c>
      <c r="AH86" s="658">
        <v>136.04</v>
      </c>
      <c r="AI86" s="658"/>
      <c r="AJ86" s="658"/>
      <c r="AK86" s="659"/>
      <c r="AL86" s="660"/>
      <c r="AM86" s="660"/>
      <c r="AN86" s="660"/>
      <c r="AO86" s="661"/>
      <c r="AP86" s="659"/>
      <c r="AQ86" s="660"/>
      <c r="AR86" s="660">
        <v>0</v>
      </c>
      <c r="AS86" s="660">
        <v>0</v>
      </c>
      <c r="AT86" s="660">
        <v>0</v>
      </c>
      <c r="AU86" s="680">
        <f t="shared" si="13"/>
        <v>0</v>
      </c>
      <c r="AV86" s="680">
        <f t="shared" si="10"/>
        <v>0</v>
      </c>
      <c r="AW86" s="681">
        <f t="shared" si="10"/>
        <v>635.28</v>
      </c>
      <c r="AX86" s="681">
        <f t="shared" si="11"/>
        <v>0</v>
      </c>
      <c r="AY86" s="681">
        <f t="shared" ref="AY86:AY87" si="14">P86+U86+Z86+AE86+AJ86+AO86+AT86</f>
        <v>0</v>
      </c>
    </row>
    <row r="87" spans="1:51" s="663" customFormat="1" ht="13.5" thickBot="1" x14ac:dyDescent="0.25">
      <c r="A87" s="653" t="s">
        <v>61</v>
      </c>
      <c r="B87" s="653" t="s">
        <v>143</v>
      </c>
      <c r="C87" s="653">
        <v>107.36</v>
      </c>
      <c r="D87" s="653">
        <v>86.15</v>
      </c>
      <c r="E87" s="654" t="s">
        <v>92</v>
      </c>
      <c r="F87" s="653">
        <v>140.16</v>
      </c>
      <c r="G87" s="653">
        <f>F86+F87</f>
        <v>140.16</v>
      </c>
      <c r="H87" s="655">
        <f t="shared" si="8"/>
        <v>333.66999999999996</v>
      </c>
      <c r="I87" s="663" t="s">
        <v>390</v>
      </c>
      <c r="J87" s="656" t="s">
        <v>89</v>
      </c>
      <c r="K87" s="672" t="s">
        <v>153</v>
      </c>
      <c r="L87" s="662">
        <v>13464</v>
      </c>
      <c r="M87" s="673">
        <v>18</v>
      </c>
      <c r="N87" s="673">
        <v>80.64</v>
      </c>
      <c r="O87" s="673">
        <v>70.489999999999995</v>
      </c>
      <c r="P87" s="673">
        <v>136.38999999999999</v>
      </c>
      <c r="Q87" s="674">
        <v>10472</v>
      </c>
      <c r="R87" s="675">
        <v>14</v>
      </c>
      <c r="S87" s="675">
        <v>62.72</v>
      </c>
      <c r="T87" s="675">
        <v>54.82</v>
      </c>
      <c r="U87" s="676">
        <v>140.16</v>
      </c>
      <c r="V87" s="658">
        <v>22440</v>
      </c>
      <c r="W87" s="658">
        <v>394</v>
      </c>
      <c r="X87" s="658">
        <v>134.4</v>
      </c>
      <c r="Y87" s="658">
        <v>111.87</v>
      </c>
      <c r="Z87" s="658">
        <v>274.68</v>
      </c>
      <c r="AA87" s="677">
        <v>11220</v>
      </c>
      <c r="AB87" s="678">
        <v>193</v>
      </c>
      <c r="AC87" s="675">
        <v>67.2</v>
      </c>
      <c r="AD87" s="675">
        <v>58.74</v>
      </c>
      <c r="AE87" s="676">
        <v>140.16</v>
      </c>
      <c r="AF87" s="658">
        <v>16456</v>
      </c>
      <c r="AG87" s="658">
        <v>22</v>
      </c>
      <c r="AH87" s="658">
        <v>107.36</v>
      </c>
      <c r="AI87" s="658">
        <v>86.15</v>
      </c>
      <c r="AJ87" s="658">
        <v>140.16</v>
      </c>
      <c r="AK87" s="677"/>
      <c r="AL87" s="678"/>
      <c r="AM87" s="678"/>
      <c r="AN87" s="678"/>
      <c r="AO87" s="679"/>
      <c r="AP87" s="677"/>
      <c r="AQ87" s="678"/>
      <c r="AR87" s="678">
        <v>0</v>
      </c>
      <c r="AS87" s="678">
        <v>0</v>
      </c>
      <c r="AT87" s="678">
        <v>0</v>
      </c>
      <c r="AU87" s="680">
        <f t="shared" si="13"/>
        <v>74052</v>
      </c>
      <c r="AV87" s="680">
        <f t="shared" si="10"/>
        <v>641</v>
      </c>
      <c r="AW87" s="681">
        <f t="shared" si="10"/>
        <v>452.32</v>
      </c>
      <c r="AX87" s="681">
        <f t="shared" si="11"/>
        <v>327.25</v>
      </c>
      <c r="AY87" s="681">
        <f t="shared" si="14"/>
        <v>831.55</v>
      </c>
    </row>
    <row r="88" spans="1:51" ht="16.5" thickBot="1" x14ac:dyDescent="0.3">
      <c r="A88" s="433"/>
      <c r="B88" s="434" t="s">
        <v>96</v>
      </c>
      <c r="C88" s="227">
        <f>SUM(C8:C87)</f>
        <v>20817.130000000005</v>
      </c>
      <c r="D88" s="227">
        <f>SUM(D8:D87)</f>
        <v>13451.540000000003</v>
      </c>
      <c r="E88" s="601"/>
      <c r="F88" s="227">
        <f>SUM(F8:F87)</f>
        <v>15064.940000000002</v>
      </c>
      <c r="G88" s="227">
        <f>SUM(G8:G87)</f>
        <v>15064.940000000002</v>
      </c>
      <c r="H88" s="725">
        <f>SUM(H8:H87)</f>
        <v>49333.609999999986</v>
      </c>
      <c r="I88" s="434"/>
      <c r="J88" s="226" t="s">
        <v>113</v>
      </c>
      <c r="K88" s="226"/>
      <c r="L88" s="402">
        <f>SUM(L8:L87)</f>
        <v>676940</v>
      </c>
      <c r="M88" s="402">
        <f>SUM(M8:M87)</f>
        <v>905</v>
      </c>
      <c r="N88" s="402">
        <f>SUM(N8:N87)</f>
        <v>4191.75</v>
      </c>
      <c r="O88" s="402">
        <f t="shared" ref="O88:AT88" si="15">SUM(O8:O87)</f>
        <v>3388.64</v>
      </c>
      <c r="P88" s="402">
        <f t="shared" si="15"/>
        <v>2710.3799999999997</v>
      </c>
      <c r="Q88" s="402">
        <f>SUM(Q8:Q87)</f>
        <v>7288512</v>
      </c>
      <c r="R88" s="402">
        <f>SUM(R8:R87)</f>
        <v>9744</v>
      </c>
      <c r="S88" s="415">
        <f>SUM(S8:S87)</f>
        <v>47111.049999999974</v>
      </c>
      <c r="T88" s="402">
        <f t="shared" si="15"/>
        <v>32907.079999999994</v>
      </c>
      <c r="U88" s="403">
        <f t="shared" si="15"/>
        <v>14563.82</v>
      </c>
      <c r="V88" s="404"/>
      <c r="W88" s="405"/>
      <c r="X88" s="406">
        <f>SUM(X8:X87)</f>
        <v>41388.680000000008</v>
      </c>
      <c r="Y88" s="406">
        <f>SUM(Y8:Y87)</f>
        <v>28556.280000000002</v>
      </c>
      <c r="Z88" s="407">
        <f>SUM(Z8:Z87)</f>
        <v>14913.310000000003</v>
      </c>
      <c r="AA88" s="408"/>
      <c r="AB88" s="406"/>
      <c r="AC88" s="406">
        <f>SUM(AC8:AC87)</f>
        <v>27069.520000000004</v>
      </c>
      <c r="AD88" s="406">
        <f t="shared" si="15"/>
        <v>19274.950000000004</v>
      </c>
      <c r="AE88" s="407">
        <f t="shared" si="15"/>
        <v>12992.410000000002</v>
      </c>
      <c r="AF88" s="408"/>
      <c r="AG88" s="406">
        <f>SUM(AG8:AG87)</f>
        <v>7309</v>
      </c>
      <c r="AH88" s="406">
        <f t="shared" si="15"/>
        <v>20817.130000000005</v>
      </c>
      <c r="AI88" s="406">
        <f t="shared" si="15"/>
        <v>13451.540000000003</v>
      </c>
      <c r="AJ88" s="406">
        <f t="shared" si="15"/>
        <v>15064.940000000002</v>
      </c>
      <c r="AK88" s="406"/>
      <c r="AL88" s="406"/>
      <c r="AM88" s="406"/>
      <c r="AN88" s="406"/>
      <c r="AO88" s="406">
        <v>0</v>
      </c>
      <c r="AP88" s="408"/>
      <c r="AQ88" s="406"/>
      <c r="AR88" s="406">
        <f t="shared" si="15"/>
        <v>0</v>
      </c>
      <c r="AS88" s="406">
        <f t="shared" si="15"/>
        <v>0</v>
      </c>
      <c r="AT88" s="406">
        <f t="shared" si="15"/>
        <v>0</v>
      </c>
      <c r="AU88" s="666">
        <f>SUM(AU8:AU87)</f>
        <v>20807133.228</v>
      </c>
      <c r="AV88" s="666">
        <f>SUM(AV8:AV87)</f>
        <v>83680</v>
      </c>
      <c r="AW88" s="671">
        <f>SUM(AW8:AW87)</f>
        <v>140578.13000000006</v>
      </c>
      <c r="AX88" s="671">
        <f>SUM(AX8:AX87)</f>
        <v>73200.690000000031</v>
      </c>
      <c r="AY88" s="671">
        <f>SUM(AY8:AY87)</f>
        <v>60244.859999999986</v>
      </c>
    </row>
    <row r="89" spans="1:51" s="142" customFormat="1" x14ac:dyDescent="0.2">
      <c r="A89" s="1"/>
      <c r="B89" s="1"/>
      <c r="C89" s="7"/>
      <c r="D89" s="7"/>
      <c r="E89" s="602"/>
      <c r="F89" s="7"/>
      <c r="G89" s="24"/>
      <c r="I89" s="6"/>
      <c r="J89" s="1"/>
      <c r="K89" s="1"/>
      <c r="L89" s="41"/>
      <c r="M89" s="41"/>
      <c r="N89" s="35"/>
      <c r="O89" s="35"/>
      <c r="P89" s="35"/>
      <c r="Q89" s="25"/>
      <c r="R89" s="13"/>
      <c r="S89" s="1"/>
      <c r="T89" s="1"/>
      <c r="U89" s="1"/>
      <c r="V89" s="13"/>
      <c r="W89" s="13"/>
      <c r="X89" s="1"/>
      <c r="Y89" s="1"/>
      <c r="Z89" s="1"/>
      <c r="AA89" s="504"/>
      <c r="AB89" s="41"/>
      <c r="AC89" s="1"/>
      <c r="AD89" s="1"/>
      <c r="AE89" s="1"/>
      <c r="AF89" s="7"/>
      <c r="AG89" s="7"/>
      <c r="AH89" s="1"/>
      <c r="AI89" s="1"/>
      <c r="AJ89" s="651"/>
      <c r="AK89" s="7"/>
      <c r="AL89" s="7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7"/>
    </row>
    <row r="90" spans="1:51" x14ac:dyDescent="0.2">
      <c r="B90" t="s">
        <v>141</v>
      </c>
      <c r="C90" t="s">
        <v>363</v>
      </c>
      <c r="AB90" s="41"/>
    </row>
    <row r="91" spans="1:51" x14ac:dyDescent="0.2">
      <c r="B91" t="s">
        <v>143</v>
      </c>
      <c r="C91" t="s">
        <v>364</v>
      </c>
      <c r="AB91" s="41"/>
      <c r="AJ91" s="157"/>
    </row>
    <row r="92" spans="1:51" x14ac:dyDescent="0.2">
      <c r="B92" t="s">
        <v>158</v>
      </c>
      <c r="C92" t="s">
        <v>365</v>
      </c>
    </row>
    <row r="93" spans="1:51" x14ac:dyDescent="0.2">
      <c r="B93" t="s">
        <v>362</v>
      </c>
      <c r="C93" t="s">
        <v>366</v>
      </c>
    </row>
    <row r="94" spans="1:51" ht="13.5" thickBot="1" x14ac:dyDescent="0.25">
      <c r="B94" t="s">
        <v>142</v>
      </c>
      <c r="C94" t="s">
        <v>367</v>
      </c>
      <c r="H94" s="644"/>
    </row>
    <row r="95" spans="1:51" ht="13.5" thickTop="1" x14ac:dyDescent="0.2">
      <c r="B95" t="s">
        <v>157</v>
      </c>
      <c r="C95" t="s">
        <v>368</v>
      </c>
    </row>
    <row r="96" spans="1:51" x14ac:dyDescent="0.2">
      <c r="B96" t="s">
        <v>194</v>
      </c>
      <c r="C96" t="s">
        <v>369</v>
      </c>
    </row>
    <row r="97" spans="1:49" x14ac:dyDescent="0.2">
      <c r="A97"/>
      <c r="B97"/>
    </row>
    <row r="98" spans="1:49" x14ac:dyDescent="0.2">
      <c r="C98" s="1" t="s">
        <v>63</v>
      </c>
      <c r="D98" s="7" t="s">
        <v>95</v>
      </c>
      <c r="E98" s="606"/>
      <c r="F98" s="602" t="s">
        <v>94</v>
      </c>
      <c r="G98" s="7"/>
    </row>
    <row r="99" spans="1:49" x14ac:dyDescent="0.2">
      <c r="B99" s="574" t="s">
        <v>141</v>
      </c>
      <c r="C99" s="583">
        <f>C29+C30+C31+C32</f>
        <v>961.08999999999992</v>
      </c>
      <c r="D99" s="584">
        <f>D29+D30+D31+D32</f>
        <v>633.96</v>
      </c>
      <c r="E99" s="600" t="s">
        <v>158</v>
      </c>
      <c r="F99" s="583">
        <f>F29+F30+F31+F32</f>
        <v>960.45</v>
      </c>
      <c r="G99" s="7">
        <f>C99+D99+F99</f>
        <v>2555.5</v>
      </c>
    </row>
    <row r="100" spans="1:49" s="24" customFormat="1" x14ac:dyDescent="0.2">
      <c r="B100" s="574" t="s">
        <v>142</v>
      </c>
      <c r="C100" s="583">
        <f>C85</f>
        <v>49.28</v>
      </c>
      <c r="D100" s="584">
        <v>41.02</v>
      </c>
      <c r="E100" s="600" t="s">
        <v>157</v>
      </c>
      <c r="F100" s="583">
        <f>F85</f>
        <v>274.68</v>
      </c>
      <c r="G100" s="7">
        <f t="shared" ref="G100:G101" si="16">C100+D100+F100</f>
        <v>364.98</v>
      </c>
      <c r="H100" s="142"/>
      <c r="I100" s="6"/>
      <c r="J100" s="1"/>
      <c r="K100" s="1"/>
      <c r="L100" s="41"/>
      <c r="M100" s="41"/>
      <c r="N100" s="35"/>
      <c r="O100" s="35"/>
      <c r="P100" s="35"/>
      <c r="Q100" s="25"/>
      <c r="R100" s="13"/>
      <c r="S100" s="1"/>
      <c r="T100" s="1"/>
      <c r="U100" s="1"/>
      <c r="V100" s="13"/>
      <c r="W100" s="13"/>
      <c r="X100" s="1"/>
      <c r="Y100" s="1"/>
      <c r="Z100" s="1"/>
      <c r="AA100" s="504"/>
      <c r="AB100" s="14"/>
      <c r="AC100" s="1"/>
      <c r="AD100" s="1"/>
      <c r="AE100" s="1"/>
      <c r="AF100" s="7"/>
      <c r="AG100" s="7"/>
      <c r="AH100" s="1"/>
      <c r="AI100" s="1"/>
      <c r="AJ100" s="1"/>
      <c r="AK100" s="7"/>
      <c r="AL100" s="7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7"/>
    </row>
    <row r="101" spans="1:49" ht="13.5" thickBot="1" x14ac:dyDescent="0.25">
      <c r="C101" s="585">
        <f>SUM(C99:C100)</f>
        <v>1010.3699999999999</v>
      </c>
      <c r="D101" s="450">
        <f>SUM(D99:D100)</f>
        <v>674.98</v>
      </c>
      <c r="E101" s="607"/>
      <c r="F101" s="603">
        <f>SUM(F99:F100)</f>
        <v>1235.1300000000001</v>
      </c>
      <c r="G101" s="7">
        <f t="shared" si="16"/>
        <v>2920.48</v>
      </c>
    </row>
    <row r="102" spans="1:49" ht="13.5" thickTop="1" x14ac:dyDescent="0.2">
      <c r="C102" s="1"/>
      <c r="E102" s="606"/>
      <c r="F102" s="602"/>
      <c r="G102" s="7"/>
    </row>
    <row r="103" spans="1:49" x14ac:dyDescent="0.2">
      <c r="C103" s="1" t="s">
        <v>63</v>
      </c>
      <c r="D103" s="7" t="s">
        <v>95</v>
      </c>
      <c r="E103" s="606"/>
      <c r="F103" s="602" t="s">
        <v>94</v>
      </c>
      <c r="G103" s="7"/>
    </row>
    <row r="104" spans="1:49" x14ac:dyDescent="0.2">
      <c r="B104" s="537" t="s">
        <v>141</v>
      </c>
      <c r="C104" s="7">
        <f>C12+C13+C22+C23+C24+C25+C26+C27+C28+C33+C34+C35+C47+C49+C51+C52+C53+C54+C55+C59+C58+C60+C61+C62+C63+C64+C65+C66+C67+C68+C69+C70+C71+C72+C74+C75+C79</f>
        <v>10205.83</v>
      </c>
      <c r="D104" s="7">
        <f>D13+D22+D26+D27+D28+D33+D34+D35+D49+D53+D52+D58+D59+D60+D68+D70+D71+D72+D73+D74+D75+D79+D61</f>
        <v>6155.1599999999989</v>
      </c>
      <c r="E104" s="599" t="s">
        <v>158</v>
      </c>
      <c r="F104" s="602">
        <f>F11+F13+F22+F25+F26+F27+F28+F33+F34+F35+F58+F59+F60+F68+F70+F71+F72+F74+F75+F79+F61</f>
        <v>7068.9300000000012</v>
      </c>
      <c r="G104" s="7">
        <f>C104+D104+F104</f>
        <v>23429.919999999998</v>
      </c>
    </row>
    <row r="105" spans="1:49" x14ac:dyDescent="0.2">
      <c r="B105" s="537" t="s">
        <v>142</v>
      </c>
      <c r="C105" s="7">
        <f>C82+C83</f>
        <v>560</v>
      </c>
      <c r="D105" s="7">
        <f>D82+D83</f>
        <v>466.13</v>
      </c>
      <c r="E105" s="599" t="s">
        <v>157</v>
      </c>
      <c r="F105" s="602">
        <f>F82+F83</f>
        <v>685.77</v>
      </c>
      <c r="G105" s="7">
        <f>C105+D105+F105</f>
        <v>1711.9</v>
      </c>
    </row>
    <row r="106" spans="1:49" ht="13.5" thickBot="1" x14ac:dyDescent="0.25">
      <c r="C106" s="479">
        <f>SUM(C104:C105)</f>
        <v>10765.83</v>
      </c>
      <c r="D106" s="450">
        <f>SUM(D104:D105)</f>
        <v>6621.2899999999991</v>
      </c>
      <c r="E106" s="607"/>
      <c r="F106" s="603">
        <f>SUM(F104:F105)</f>
        <v>7754.7000000000007</v>
      </c>
      <c r="G106" s="7">
        <f>C106+D106+F106</f>
        <v>25141.82</v>
      </c>
    </row>
    <row r="107" spans="1:49" ht="13.5" thickTop="1" x14ac:dyDescent="0.2">
      <c r="B107" s="573">
        <v>43530</v>
      </c>
      <c r="C107" s="1"/>
      <c r="E107" s="606"/>
      <c r="F107" s="602"/>
      <c r="G107" s="7"/>
    </row>
    <row r="108" spans="1:49" x14ac:dyDescent="0.2">
      <c r="C108" s="1" t="s">
        <v>63</v>
      </c>
      <c r="D108" s="7" t="s">
        <v>95</v>
      </c>
      <c r="E108" s="606"/>
      <c r="F108" s="602" t="s">
        <v>94</v>
      </c>
      <c r="G108" s="7"/>
    </row>
    <row r="109" spans="1:49" x14ac:dyDescent="0.2">
      <c r="B109" s="609" t="s">
        <v>141</v>
      </c>
      <c r="C109" s="1">
        <v>14.24</v>
      </c>
      <c r="D109" s="7">
        <v>11.19</v>
      </c>
      <c r="E109" s="611" t="s">
        <v>158</v>
      </c>
      <c r="F109" s="602">
        <v>411.09</v>
      </c>
      <c r="G109" s="7">
        <f>C109+D109+F109</f>
        <v>436.52</v>
      </c>
    </row>
    <row r="110" spans="1:49" x14ac:dyDescent="0.2">
      <c r="B110" s="609"/>
      <c r="C110" s="7">
        <v>-4.83</v>
      </c>
      <c r="D110" s="7">
        <v>-3.79</v>
      </c>
      <c r="E110" s="611"/>
      <c r="F110" s="606">
        <v>-139.13999999999999</v>
      </c>
      <c r="G110" s="7">
        <f>C110+D110+F110</f>
        <v>-147.76</v>
      </c>
    </row>
    <row r="111" spans="1:49" ht="13.5" thickBot="1" x14ac:dyDescent="0.25">
      <c r="B111" s="573">
        <v>43539</v>
      </c>
      <c r="C111" s="585">
        <f>SUM(C109:C110)</f>
        <v>9.41</v>
      </c>
      <c r="D111" s="479">
        <f>SUM(D109:D110)</f>
        <v>7.3999999999999995</v>
      </c>
      <c r="E111" s="450"/>
      <c r="F111" s="603">
        <f>SUM(F109:F110)</f>
        <v>271.95</v>
      </c>
      <c r="G111" s="450">
        <f>C111+D111+F111</f>
        <v>288.76</v>
      </c>
    </row>
    <row r="112" spans="1:49" ht="13.5" thickTop="1" x14ac:dyDescent="0.2">
      <c r="C112" s="1"/>
      <c r="E112" s="7"/>
      <c r="F112" s="602"/>
      <c r="G112" s="7"/>
    </row>
    <row r="113" spans="2:8" x14ac:dyDescent="0.2">
      <c r="C113" s="1" t="s">
        <v>63</v>
      </c>
      <c r="D113" s="7" t="s">
        <v>95</v>
      </c>
      <c r="E113" s="7"/>
      <c r="F113" s="602" t="s">
        <v>94</v>
      </c>
      <c r="G113" s="7"/>
    </row>
    <row r="114" spans="2:8" ht="13.5" thickBot="1" x14ac:dyDescent="0.25">
      <c r="B114" s="620" t="s">
        <v>141</v>
      </c>
      <c r="C114" s="482">
        <f>C15+C16+C17+C20+C21+C41+C44</f>
        <v>3921.3599999999997</v>
      </c>
      <c r="D114" s="449">
        <f>D15+D16+D17+D20+D21+D41+D44</f>
        <v>2830.38</v>
      </c>
      <c r="E114" s="649" t="s">
        <v>158</v>
      </c>
      <c r="F114" s="650">
        <f>F15+F16+F17+F20+F21+F41+F44</f>
        <v>2059.1999999999998</v>
      </c>
      <c r="G114" s="449">
        <f>C114+D114+F114</f>
        <v>8810.9399999999987</v>
      </c>
    </row>
    <row r="115" spans="2:8" ht="13.5" thickTop="1" x14ac:dyDescent="0.2">
      <c r="C115" s="1"/>
      <c r="E115" s="7"/>
      <c r="F115" s="602"/>
      <c r="G115" s="7"/>
    </row>
    <row r="116" spans="2:8" ht="13.5" thickBot="1" x14ac:dyDescent="0.25">
      <c r="B116" s="631" t="s">
        <v>141</v>
      </c>
      <c r="C116" s="482">
        <f>C37+C38+C39+C40+C42+C43+C45+C46</f>
        <v>3815.17</v>
      </c>
      <c r="D116" s="449">
        <f>D37+D38+D39+D40+D42+D43+D45</f>
        <v>2427.64</v>
      </c>
      <c r="E116" s="652" t="s">
        <v>158</v>
      </c>
      <c r="F116" s="650">
        <f>F38+F39+F40+F42+F43+F45</f>
        <v>2195.6099999999997</v>
      </c>
      <c r="G116" s="449">
        <f>C116+D116+F116</f>
        <v>8438.4199999999983</v>
      </c>
    </row>
    <row r="117" spans="2:8" ht="13.5" thickTop="1" x14ac:dyDescent="0.2"/>
    <row r="119" spans="2:8" x14ac:dyDescent="0.2">
      <c r="B119" s="653" t="s">
        <v>141</v>
      </c>
      <c r="C119" s="7">
        <f>C18+C19</f>
        <v>946.72</v>
      </c>
      <c r="D119" s="7">
        <f>D18+D19</f>
        <v>723.45</v>
      </c>
      <c r="E119" s="653" t="s">
        <v>158</v>
      </c>
      <c r="F119" s="584">
        <v>824.07</v>
      </c>
    </row>
    <row r="120" spans="2:8" x14ac:dyDescent="0.2">
      <c r="B120" s="653" t="s">
        <v>142</v>
      </c>
      <c r="C120" s="7">
        <f>C81+C84</f>
        <v>100.04</v>
      </c>
      <c r="D120" s="7">
        <f>D81+D84</f>
        <v>76.459999999999994</v>
      </c>
      <c r="E120" s="653" t="s">
        <v>157</v>
      </c>
      <c r="F120" s="7">
        <v>444.98</v>
      </c>
    </row>
    <row r="121" spans="2:8" x14ac:dyDescent="0.2">
      <c r="B121" s="653" t="s">
        <v>143</v>
      </c>
      <c r="C121" s="7">
        <f>C86+C87</f>
        <v>243.39999999999998</v>
      </c>
      <c r="D121" s="7">
        <f>D86+D87</f>
        <v>86.15</v>
      </c>
      <c r="E121" s="653" t="s">
        <v>194</v>
      </c>
      <c r="F121" s="7">
        <v>140.16</v>
      </c>
    </row>
    <row r="122" spans="2:8" ht="13.5" thickBot="1" x14ac:dyDescent="0.25">
      <c r="B122" s="682"/>
      <c r="C122" s="450">
        <f>SUM(C119:C121)</f>
        <v>1290.1599999999999</v>
      </c>
      <c r="D122" s="450">
        <f>SUM(D119:D121)</f>
        <v>886.06000000000006</v>
      </c>
      <c r="E122" s="603"/>
      <c r="F122" s="683">
        <f>SUM(F119:F121)</f>
        <v>1409.2100000000003</v>
      </c>
    </row>
    <row r="123" spans="2:8" ht="14.25" thickTop="1" thickBot="1" x14ac:dyDescent="0.25">
      <c r="G123" s="684">
        <f>C122+D122+F122</f>
        <v>3585.4300000000003</v>
      </c>
    </row>
    <row r="124" spans="2:8" ht="13.5" thickTop="1" x14ac:dyDescent="0.2"/>
    <row r="125" spans="2:8" ht="15.75" x14ac:dyDescent="0.25">
      <c r="H125" s="721" t="s">
        <v>68</v>
      </c>
    </row>
  </sheetData>
  <mergeCells count="16">
    <mergeCell ref="AU6:AV6"/>
    <mergeCell ref="AF5:AJ5"/>
    <mergeCell ref="AK5:AO5"/>
    <mergeCell ref="AP5:AT5"/>
    <mergeCell ref="AK6:AL6"/>
    <mergeCell ref="L6:M6"/>
    <mergeCell ref="Q6:R6"/>
    <mergeCell ref="V6:W6"/>
    <mergeCell ref="AA6:AB6"/>
    <mergeCell ref="AF6:AG6"/>
    <mergeCell ref="J1:AE1"/>
    <mergeCell ref="J2:AE2"/>
    <mergeCell ref="J3:AE3"/>
    <mergeCell ref="Q5:U5"/>
    <mergeCell ref="V5:Z5"/>
    <mergeCell ref="AA5:AE5"/>
  </mergeCells>
  <printOptions horizontalCentered="1" gridLines="1"/>
  <pageMargins left="0.25" right="0.25" top="0.75" bottom="0.75" header="0.3" footer="0.3"/>
  <pageSetup scale="24" fitToHeight="0" orientation="landscape" r:id="rId1"/>
  <headerFooter>
    <oddFooter>Page &amp;P of &amp;N</oddFooter>
  </headerFooter>
  <colBreaks count="1" manualBreakCount="1">
    <brk id="3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zoomScaleNormal="100" workbookViewId="0">
      <selection activeCell="A32" sqref="A32"/>
    </sheetView>
  </sheetViews>
  <sheetFormatPr defaultColWidth="9.140625" defaultRowHeight="12.75" x14ac:dyDescent="0.2"/>
  <cols>
    <col min="1" max="1" width="30.42578125" style="1" customWidth="1"/>
    <col min="2" max="2" width="35.5703125" style="1" customWidth="1"/>
    <col min="3" max="3" width="13.42578125" style="7" customWidth="1"/>
    <col min="4" max="4" width="11.42578125" style="7" customWidth="1"/>
    <col min="5" max="5" width="38" style="1" customWidth="1"/>
    <col min="6" max="6" width="9.28515625" style="7" customWidth="1"/>
    <col min="7" max="7" width="9.5703125" style="24" customWidth="1"/>
    <col min="8" max="8" width="11" style="142" customWidth="1"/>
    <col min="9" max="9" width="16.42578125" style="6" customWidth="1"/>
    <col min="10" max="10" width="10" style="1" customWidth="1"/>
    <col min="11" max="11" width="9.42578125" style="1" customWidth="1"/>
    <col min="12" max="12" width="11.5703125" style="41" customWidth="1"/>
    <col min="13" max="13" width="9.28515625" style="41" customWidth="1"/>
    <col min="14" max="16" width="9.28515625" style="35" customWidth="1"/>
    <col min="17" max="17" width="10.140625" style="25" customWidth="1"/>
    <col min="18" max="18" width="9.28515625" style="13" customWidth="1"/>
    <col min="19" max="19" width="10.5703125" style="1" customWidth="1"/>
    <col min="20" max="21" width="9.28515625" style="1" customWidth="1"/>
    <col min="22" max="23" width="9.28515625" style="13" customWidth="1"/>
    <col min="24" max="26" width="9.28515625" style="1" customWidth="1"/>
    <col min="27" max="27" width="9.28515625" style="504" customWidth="1"/>
    <col min="28" max="28" width="10.5703125" style="14" customWidth="1"/>
    <col min="29" max="31" width="9.28515625" style="1" customWidth="1"/>
    <col min="32" max="33" width="9.28515625" style="7" customWidth="1"/>
    <col min="34" max="36" width="9.28515625" style="1" customWidth="1"/>
    <col min="37" max="38" width="9.28515625" style="7" customWidth="1"/>
    <col min="39" max="46" width="9.28515625" style="1" customWidth="1"/>
    <col min="47" max="47" width="10.140625" style="1" customWidth="1"/>
    <col min="48" max="48" width="9.28515625" style="1" customWidth="1"/>
    <col min="49" max="50" width="9.28515625" style="7" customWidth="1"/>
    <col min="51" max="51" width="10.42578125" style="7" customWidth="1"/>
    <col min="52" max="52" width="14.140625" style="7" customWidth="1"/>
    <col min="53" max="53" width="10.140625" style="1" bestFit="1" customWidth="1"/>
    <col min="54" max="16384" width="9.140625" style="1"/>
  </cols>
  <sheetData>
    <row r="1" spans="1:54" ht="14.25" x14ac:dyDescent="0.2">
      <c r="A1" t="s">
        <v>144</v>
      </c>
      <c r="B1"/>
      <c r="C1" s="358"/>
      <c r="D1" s="358"/>
      <c r="E1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3"/>
      <c r="AF1" s="11"/>
      <c r="AG1" s="11"/>
    </row>
    <row r="2" spans="1:54" ht="14.25" x14ac:dyDescent="0.2">
      <c r="A2" t="s">
        <v>0</v>
      </c>
      <c r="B2"/>
      <c r="C2" s="358"/>
      <c r="D2" s="358"/>
      <c r="E2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6"/>
      <c r="AF2" s="11"/>
      <c r="AG2" s="11"/>
    </row>
    <row r="3" spans="1:54" ht="15" thickBot="1" x14ac:dyDescent="0.25">
      <c r="A3" t="s">
        <v>99</v>
      </c>
      <c r="B3"/>
      <c r="C3" s="358"/>
      <c r="D3" s="358"/>
      <c r="E3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9"/>
      <c r="AF3" s="11"/>
      <c r="AG3" s="11"/>
    </row>
    <row r="4" spans="1:54" ht="14.25" thickBot="1" x14ac:dyDescent="0.3">
      <c r="A4" s="8" t="s">
        <v>172</v>
      </c>
      <c r="B4" s="416" t="s">
        <v>285</v>
      </c>
      <c r="C4" s="10"/>
      <c r="D4" s="10"/>
      <c r="E4" s="2"/>
      <c r="F4" s="359"/>
      <c r="G4" s="143"/>
      <c r="H4" s="144"/>
      <c r="I4" s="222"/>
      <c r="L4" s="360"/>
      <c r="M4" s="360"/>
      <c r="N4" s="360"/>
      <c r="O4" s="360"/>
      <c r="P4" s="360"/>
      <c r="Q4" s="361"/>
      <c r="R4" s="361"/>
      <c r="S4" s="362"/>
      <c r="T4" s="362"/>
      <c r="U4" s="362"/>
      <c r="V4" s="361"/>
      <c r="W4" s="361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56"/>
      <c r="BA4" s="54"/>
      <c r="BB4" s="54"/>
    </row>
    <row r="5" spans="1:54" ht="13.5" thickBot="1" x14ac:dyDescent="0.25">
      <c r="A5" s="126"/>
      <c r="B5" s="417"/>
      <c r="C5" s="418"/>
      <c r="D5" s="418"/>
      <c r="E5" s="417"/>
      <c r="F5" s="418"/>
      <c r="G5" s="419"/>
      <c r="H5" s="124"/>
      <c r="I5" s="420"/>
      <c r="J5" s="130"/>
      <c r="K5" s="38"/>
      <c r="L5" s="363"/>
      <c r="M5" s="364"/>
      <c r="N5" s="364" t="s">
        <v>148</v>
      </c>
      <c r="O5" s="364"/>
      <c r="P5" s="365"/>
      <c r="Q5" s="900" t="s">
        <v>151</v>
      </c>
      <c r="R5" s="901"/>
      <c r="S5" s="901"/>
      <c r="T5" s="901"/>
      <c r="U5" s="902"/>
      <c r="V5" s="903" t="s">
        <v>135</v>
      </c>
      <c r="W5" s="904"/>
      <c r="X5" s="904"/>
      <c r="Y5" s="904"/>
      <c r="Z5" s="905"/>
      <c r="AA5" s="906" t="s">
        <v>136</v>
      </c>
      <c r="AB5" s="907"/>
      <c r="AC5" s="907"/>
      <c r="AD5" s="907"/>
      <c r="AE5" s="908"/>
      <c r="AF5" s="911" t="s">
        <v>137</v>
      </c>
      <c r="AG5" s="912"/>
      <c r="AH5" s="912"/>
      <c r="AI5" s="912"/>
      <c r="AJ5" s="913"/>
      <c r="AK5" s="914" t="s">
        <v>138</v>
      </c>
      <c r="AL5" s="915"/>
      <c r="AM5" s="915"/>
      <c r="AN5" s="915"/>
      <c r="AO5" s="916"/>
      <c r="AP5" s="917" t="s">
        <v>139</v>
      </c>
      <c r="AQ5" s="918"/>
      <c r="AR5" s="918"/>
      <c r="AS5" s="918"/>
      <c r="AT5" s="939"/>
      <c r="AU5" s="940" t="s">
        <v>112</v>
      </c>
      <c r="AV5" s="941"/>
      <c r="AW5" s="941"/>
      <c r="AX5" s="941"/>
      <c r="AY5" s="942"/>
      <c r="AZ5" s="302"/>
      <c r="BA5" s="66"/>
      <c r="BB5" s="66"/>
    </row>
    <row r="6" spans="1:54" x14ac:dyDescent="0.2">
      <c r="A6" s="421"/>
      <c r="B6" s="52" t="s">
        <v>97</v>
      </c>
      <c r="C6" s="104" t="s">
        <v>104</v>
      </c>
      <c r="D6" s="104"/>
      <c r="E6" s="52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127"/>
      <c r="L6" s="919" t="s">
        <v>131</v>
      </c>
      <c r="M6" s="920"/>
      <c r="N6" s="366"/>
      <c r="O6" s="366"/>
      <c r="P6" s="366"/>
      <c r="Q6" s="919" t="s">
        <v>131</v>
      </c>
      <c r="R6" s="920"/>
      <c r="S6" s="367"/>
      <c r="T6" s="366"/>
      <c r="U6" s="368"/>
      <c r="V6" s="919" t="s">
        <v>131</v>
      </c>
      <c r="W6" s="920"/>
      <c r="X6" s="366"/>
      <c r="Y6" s="366"/>
      <c r="Z6" s="368"/>
      <c r="AA6" s="919" t="s">
        <v>131</v>
      </c>
      <c r="AB6" s="920"/>
      <c r="AC6" s="366"/>
      <c r="AD6" s="366"/>
      <c r="AE6" s="366"/>
      <c r="AF6" s="919" t="s">
        <v>131</v>
      </c>
      <c r="AG6" s="921"/>
      <c r="AH6" s="366"/>
      <c r="AI6" s="366"/>
      <c r="AJ6" s="368"/>
      <c r="AK6" s="919" t="s">
        <v>131</v>
      </c>
      <c r="AL6" s="920"/>
      <c r="AM6" s="366"/>
      <c r="AN6" s="366"/>
      <c r="AO6" s="366"/>
      <c r="AP6" s="369" t="s">
        <v>131</v>
      </c>
      <c r="AQ6" s="368"/>
      <c r="AR6" s="400"/>
      <c r="AS6" s="366"/>
      <c r="AT6" s="401"/>
      <c r="AU6" s="919" t="s">
        <v>131</v>
      </c>
      <c r="AV6" s="920"/>
      <c r="AW6" s="366"/>
      <c r="AX6" s="366"/>
      <c r="AY6" s="370"/>
      <c r="AZ6" s="304" t="s">
        <v>114</v>
      </c>
      <c r="BA6" s="66"/>
      <c r="BB6" s="66"/>
    </row>
    <row r="7" spans="1:54" ht="15.75" thickBot="1" x14ac:dyDescent="0.3">
      <c r="A7" s="424" t="s">
        <v>100</v>
      </c>
      <c r="B7" s="238"/>
      <c r="C7" s="425" t="s">
        <v>63</v>
      </c>
      <c r="D7" s="425" t="s">
        <v>95</v>
      </c>
      <c r="E7" s="426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132" t="s">
        <v>147</v>
      </c>
      <c r="L7" s="371" t="s">
        <v>149</v>
      </c>
      <c r="M7" s="372" t="s">
        <v>150</v>
      </c>
      <c r="N7" s="373" t="s">
        <v>63</v>
      </c>
      <c r="O7" s="373" t="s">
        <v>95</v>
      </c>
      <c r="P7" s="373" t="s">
        <v>94</v>
      </c>
      <c r="Q7" s="371" t="s">
        <v>149</v>
      </c>
      <c r="R7" s="372" t="s">
        <v>150</v>
      </c>
      <c r="S7" s="374" t="s">
        <v>63</v>
      </c>
      <c r="T7" s="373" t="s">
        <v>95</v>
      </c>
      <c r="U7" s="372" t="s">
        <v>94</v>
      </c>
      <c r="V7" s="371" t="s">
        <v>149</v>
      </c>
      <c r="W7" s="372" t="s">
        <v>150</v>
      </c>
      <c r="X7" s="375" t="s">
        <v>63</v>
      </c>
      <c r="Y7" s="375" t="s">
        <v>95</v>
      </c>
      <c r="Z7" s="376" t="s">
        <v>94</v>
      </c>
      <c r="AA7" s="371" t="s">
        <v>149</v>
      </c>
      <c r="AB7" s="372" t="s">
        <v>150</v>
      </c>
      <c r="AC7" s="375" t="s">
        <v>63</v>
      </c>
      <c r="AD7" s="375" t="s">
        <v>95</v>
      </c>
      <c r="AE7" s="375" t="s">
        <v>94</v>
      </c>
      <c r="AF7" s="371" t="s">
        <v>152</v>
      </c>
      <c r="AG7" s="374" t="s">
        <v>150</v>
      </c>
      <c r="AH7" s="375" t="s">
        <v>63</v>
      </c>
      <c r="AI7" s="375" t="s">
        <v>95</v>
      </c>
      <c r="AJ7" s="376" t="s">
        <v>94</v>
      </c>
      <c r="AK7" s="371" t="s">
        <v>149</v>
      </c>
      <c r="AL7" s="372" t="s">
        <v>150</v>
      </c>
      <c r="AM7" s="375" t="s">
        <v>63</v>
      </c>
      <c r="AN7" s="375" t="s">
        <v>95</v>
      </c>
      <c r="AO7" s="375" t="s">
        <v>94</v>
      </c>
      <c r="AP7" s="371" t="s">
        <v>149</v>
      </c>
      <c r="AQ7" s="372" t="s">
        <v>150</v>
      </c>
      <c r="AR7" s="525" t="s">
        <v>63</v>
      </c>
      <c r="AS7" s="375" t="s">
        <v>95</v>
      </c>
      <c r="AT7" s="376" t="s">
        <v>94</v>
      </c>
      <c r="AU7" s="371" t="s">
        <v>149</v>
      </c>
      <c r="AV7" s="372" t="s">
        <v>150</v>
      </c>
      <c r="AW7" s="373" t="s">
        <v>63</v>
      </c>
      <c r="AX7" s="373" t="s">
        <v>95</v>
      </c>
      <c r="AY7" s="373" t="s">
        <v>94</v>
      </c>
      <c r="AZ7" s="305" t="s">
        <v>113</v>
      </c>
      <c r="BA7" s="66"/>
      <c r="BB7" s="66"/>
    </row>
    <row r="8" spans="1:54" x14ac:dyDescent="0.2">
      <c r="A8" t="s">
        <v>11</v>
      </c>
      <c r="B8" t="s">
        <v>141</v>
      </c>
      <c r="C8" s="552">
        <v>560</v>
      </c>
      <c r="D8" s="552">
        <v>466.14</v>
      </c>
      <c r="E8" t="s">
        <v>158</v>
      </c>
      <c r="F8" s="552">
        <v>549.39</v>
      </c>
      <c r="G8"/>
      <c r="H8" s="552">
        <f t="shared" ref="H8:H9" si="0">C8+D8+F8</f>
        <v>1575.5299999999997</v>
      </c>
      <c r="I8" s="1" t="s">
        <v>357</v>
      </c>
      <c r="J8" s="412" t="s">
        <v>75</v>
      </c>
      <c r="K8" s="413" t="s">
        <v>156</v>
      </c>
      <c r="L8" s="503">
        <v>225896</v>
      </c>
      <c r="M8" s="503">
        <v>302</v>
      </c>
      <c r="N8" s="503">
        <v>1352.96</v>
      </c>
      <c r="O8" s="503">
        <v>1126.19</v>
      </c>
      <c r="P8" s="503">
        <v>535.25</v>
      </c>
      <c r="Q8" s="521">
        <v>312664</v>
      </c>
      <c r="R8" s="522">
        <v>418</v>
      </c>
      <c r="S8" s="522">
        <v>1872.64</v>
      </c>
      <c r="T8" s="522">
        <v>1558.76</v>
      </c>
      <c r="U8" s="523">
        <v>549.39</v>
      </c>
      <c r="V8" s="503"/>
      <c r="W8" s="503"/>
      <c r="X8" s="503"/>
      <c r="Y8" s="503"/>
      <c r="Z8" s="503"/>
      <c r="AA8" s="521"/>
      <c r="AB8" s="522"/>
      <c r="AC8" s="522"/>
      <c r="AD8" s="522"/>
      <c r="AE8" s="523"/>
      <c r="AF8" s="503"/>
      <c r="AG8" s="503"/>
      <c r="AH8" s="503"/>
      <c r="AI8" s="503"/>
      <c r="AJ8" s="503"/>
      <c r="AK8" s="521"/>
      <c r="AL8" s="522"/>
      <c r="AM8" s="522"/>
      <c r="AN8" s="522"/>
      <c r="AO8" s="523"/>
      <c r="AP8" s="521"/>
      <c r="AQ8" s="522"/>
      <c r="AR8" s="522">
        <v>0</v>
      </c>
      <c r="AS8" s="522">
        <v>0</v>
      </c>
      <c r="AT8" s="523">
        <v>0</v>
      </c>
      <c r="AU8" s="382">
        <f t="shared" ref="AU8:AU9" si="1">L8+Q8+V8</f>
        <v>538560</v>
      </c>
      <c r="AV8" s="382">
        <f t="shared" ref="AV8:AY9" si="2">M8+R8+W8+AB8+AG8+AL8+AQ8</f>
        <v>720</v>
      </c>
      <c r="AW8" s="382">
        <f t="shared" si="2"/>
        <v>3225.6000000000004</v>
      </c>
      <c r="AX8" s="382">
        <f t="shared" si="2"/>
        <v>2684.95</v>
      </c>
      <c r="AY8" s="382">
        <f t="shared" si="2"/>
        <v>1084.6399999999999</v>
      </c>
      <c r="AZ8" s="306">
        <f>SUM(AW8:AY8)</f>
        <v>6995.1900000000005</v>
      </c>
      <c r="BA8" s="66"/>
      <c r="BB8" s="66"/>
    </row>
    <row r="9" spans="1:54" x14ac:dyDescent="0.2">
      <c r="A9" t="s">
        <v>12</v>
      </c>
      <c r="B9" t="s">
        <v>141</v>
      </c>
      <c r="C9" s="358">
        <v>376.32</v>
      </c>
      <c r="D9" s="358">
        <v>313.24</v>
      </c>
      <c r="E9" t="s">
        <v>158</v>
      </c>
      <c r="F9">
        <v>274.68</v>
      </c>
      <c r="G9"/>
      <c r="H9" s="358">
        <f t="shared" si="0"/>
        <v>964.24</v>
      </c>
      <c r="I9" t="s">
        <v>355</v>
      </c>
      <c r="J9" s="412" t="s">
        <v>75</v>
      </c>
      <c r="K9" s="413" t="s">
        <v>155</v>
      </c>
      <c r="L9" s="503">
        <v>295460</v>
      </c>
      <c r="M9" s="503">
        <v>395</v>
      </c>
      <c r="N9" s="503">
        <v>1769.6</v>
      </c>
      <c r="O9" s="503">
        <v>1472.99</v>
      </c>
      <c r="P9" s="503">
        <v>267.61</v>
      </c>
      <c r="Q9" s="521">
        <v>239360</v>
      </c>
      <c r="R9" s="522">
        <v>320</v>
      </c>
      <c r="S9" s="522">
        <v>1433.6</v>
      </c>
      <c r="T9" s="522">
        <v>1193.31</v>
      </c>
      <c r="U9" s="523">
        <v>274.68</v>
      </c>
      <c r="V9" s="503">
        <v>136884</v>
      </c>
      <c r="W9" s="503">
        <v>2320</v>
      </c>
      <c r="X9" s="503">
        <v>819.84</v>
      </c>
      <c r="Y9" s="503">
        <v>682.43</v>
      </c>
      <c r="Z9" s="503">
        <v>274.68</v>
      </c>
      <c r="AA9" s="521"/>
      <c r="AB9" s="522"/>
      <c r="AC9" s="522"/>
      <c r="AD9" s="522"/>
      <c r="AE9" s="523"/>
      <c r="AF9" s="503"/>
      <c r="AG9" s="503"/>
      <c r="AH9" s="503"/>
      <c r="AI9" s="503"/>
      <c r="AJ9" s="503"/>
      <c r="AK9" s="521"/>
      <c r="AL9" s="522"/>
      <c r="AM9" s="522"/>
      <c r="AN9" s="522"/>
      <c r="AO9" s="523"/>
      <c r="AP9" s="521"/>
      <c r="AQ9" s="522"/>
      <c r="AR9" s="522">
        <v>0</v>
      </c>
      <c r="AS9" s="522">
        <v>0</v>
      </c>
      <c r="AT9" s="523">
        <v>0</v>
      </c>
      <c r="AU9" s="382">
        <f t="shared" si="1"/>
        <v>671704</v>
      </c>
      <c r="AV9" s="382">
        <f t="shared" si="2"/>
        <v>3035</v>
      </c>
      <c r="AW9" s="382">
        <f t="shared" si="2"/>
        <v>4023.04</v>
      </c>
      <c r="AX9" s="382">
        <f t="shared" si="2"/>
        <v>3348.73</v>
      </c>
      <c r="AY9" s="382">
        <f t="shared" si="2"/>
        <v>816.97</v>
      </c>
      <c r="AZ9" s="306">
        <f t="shared" ref="AZ9:AZ10" si="3">SUM(AW9:AY9)</f>
        <v>8188.7400000000007</v>
      </c>
      <c r="BA9" s="77"/>
      <c r="BB9" s="66"/>
    </row>
    <row r="10" spans="1:54" x14ac:dyDescent="0.2">
      <c r="A10" t="s">
        <v>132</v>
      </c>
      <c r="B10" t="s">
        <v>142</v>
      </c>
      <c r="C10" s="358">
        <v>113.34</v>
      </c>
      <c r="D10" s="358">
        <v>94.35</v>
      </c>
      <c r="E10" t="s">
        <v>157</v>
      </c>
      <c r="F10">
        <v>293.38</v>
      </c>
      <c r="G10"/>
      <c r="H10" s="358">
        <f t="shared" ref="H10:H13" si="4">C10+D10+F10</f>
        <v>501.07</v>
      </c>
      <c r="I10" s="2" t="s">
        <v>356</v>
      </c>
      <c r="J10" s="412" t="s">
        <v>86</v>
      </c>
      <c r="K10" s="414" t="s">
        <v>153</v>
      </c>
      <c r="L10" s="503">
        <v>20944</v>
      </c>
      <c r="M10" s="503">
        <v>28</v>
      </c>
      <c r="N10" s="503">
        <v>137.97999999999999</v>
      </c>
      <c r="O10" s="503">
        <v>114.85</v>
      </c>
      <c r="P10" s="503">
        <v>286.52</v>
      </c>
      <c r="Q10" s="521">
        <v>23936</v>
      </c>
      <c r="R10" s="522">
        <v>32</v>
      </c>
      <c r="S10" s="522">
        <v>157.69999999999999</v>
      </c>
      <c r="T10" s="522">
        <v>131.26</v>
      </c>
      <c r="U10" s="523">
        <v>293.38</v>
      </c>
      <c r="V10" s="503">
        <v>32164</v>
      </c>
      <c r="W10" s="503">
        <v>527</v>
      </c>
      <c r="X10" s="503">
        <v>211.9</v>
      </c>
      <c r="Y10" s="503">
        <v>176.39</v>
      </c>
      <c r="Z10" s="503">
        <v>293.38</v>
      </c>
      <c r="AA10" s="521"/>
      <c r="AB10" s="522"/>
      <c r="AC10" s="522"/>
      <c r="AD10" s="522"/>
      <c r="AE10" s="523"/>
      <c r="AF10" s="503"/>
      <c r="AG10" s="503"/>
      <c r="AH10" s="503"/>
      <c r="AI10" s="503"/>
      <c r="AJ10" s="503"/>
      <c r="AK10" s="521"/>
      <c r="AL10" s="522"/>
      <c r="AM10" s="522"/>
      <c r="AN10" s="522"/>
      <c r="AO10" s="523"/>
      <c r="AP10" s="521"/>
      <c r="AQ10" s="522"/>
      <c r="AR10" s="522">
        <v>0</v>
      </c>
      <c r="AS10" s="522">
        <v>0</v>
      </c>
      <c r="AT10" s="523">
        <v>0</v>
      </c>
      <c r="AU10" s="382">
        <f t="shared" ref="AU10:AU13" si="5">L10+Q10+V10</f>
        <v>77044</v>
      </c>
      <c r="AV10" s="382">
        <f t="shared" ref="AV10:AY13" si="6">M10+R10+W10+AB10+AG10+AL10+AQ10</f>
        <v>587</v>
      </c>
      <c r="AW10" s="382">
        <f t="shared" si="6"/>
        <v>507.57999999999993</v>
      </c>
      <c r="AX10" s="382">
        <f t="shared" si="6"/>
        <v>422.5</v>
      </c>
      <c r="AY10" s="382">
        <f t="shared" si="6"/>
        <v>873.28</v>
      </c>
      <c r="AZ10" s="306">
        <f t="shared" si="3"/>
        <v>1803.36</v>
      </c>
      <c r="BA10" s="66"/>
      <c r="BB10" s="66"/>
    </row>
    <row r="11" spans="1:54" x14ac:dyDescent="0.2">
      <c r="A11" t="s">
        <v>58</v>
      </c>
      <c r="B11" t="s">
        <v>142</v>
      </c>
      <c r="C11" s="358">
        <v>58.24</v>
      </c>
      <c r="D11" s="358">
        <v>48.48</v>
      </c>
      <c r="E11" t="s">
        <v>157</v>
      </c>
      <c r="F11">
        <v>274.68</v>
      </c>
      <c r="G11"/>
      <c r="H11" s="358">
        <f t="shared" si="4"/>
        <v>381.4</v>
      </c>
      <c r="I11" t="s">
        <v>354</v>
      </c>
      <c r="J11" s="412" t="s">
        <v>87</v>
      </c>
      <c r="K11" s="414" t="s">
        <v>262</v>
      </c>
      <c r="L11" s="503">
        <v>15708</v>
      </c>
      <c r="M11" s="503">
        <v>21</v>
      </c>
      <c r="N11" s="503">
        <v>94.08</v>
      </c>
      <c r="O11" s="503">
        <v>78.31</v>
      </c>
      <c r="P11" s="503">
        <v>268.58</v>
      </c>
      <c r="Q11" s="521">
        <v>18700</v>
      </c>
      <c r="R11" s="522">
        <v>25</v>
      </c>
      <c r="S11" s="522">
        <v>112</v>
      </c>
      <c r="T11" s="522">
        <v>93.23</v>
      </c>
      <c r="U11" s="523">
        <v>274.68</v>
      </c>
      <c r="V11" s="503">
        <v>18700</v>
      </c>
      <c r="W11" s="503">
        <v>302</v>
      </c>
      <c r="X11" s="503">
        <v>112</v>
      </c>
      <c r="Y11" s="503">
        <v>97.9</v>
      </c>
      <c r="Z11" s="503">
        <v>140.16</v>
      </c>
      <c r="AA11" s="521"/>
      <c r="AB11" s="522"/>
      <c r="AC11" s="522"/>
      <c r="AD11" s="522"/>
      <c r="AE11" s="523"/>
      <c r="AF11" s="503"/>
      <c r="AG11" s="503"/>
      <c r="AH11" s="503"/>
      <c r="AI11" s="503"/>
      <c r="AJ11" s="503"/>
      <c r="AK11" s="521"/>
      <c r="AL11" s="522"/>
      <c r="AM11" s="522"/>
      <c r="AN11" s="522"/>
      <c r="AO11" s="523"/>
      <c r="AP11" s="521"/>
      <c r="AQ11" s="522"/>
      <c r="AR11" s="522">
        <v>0</v>
      </c>
      <c r="AS11" s="522">
        <v>0</v>
      </c>
      <c r="AT11" s="523">
        <v>0</v>
      </c>
      <c r="AU11" s="382">
        <f t="shared" si="5"/>
        <v>53108</v>
      </c>
      <c r="AV11" s="382">
        <f t="shared" si="6"/>
        <v>348</v>
      </c>
      <c r="AW11" s="382">
        <f t="shared" si="6"/>
        <v>318.08</v>
      </c>
      <c r="AX11" s="382">
        <f t="shared" si="6"/>
        <v>269.44000000000005</v>
      </c>
      <c r="AY11" s="382">
        <f t="shared" si="6"/>
        <v>683.42</v>
      </c>
      <c r="AZ11" s="306">
        <f t="shared" ref="AZ11:AZ13" si="7">SUM(AW11:AY11)</f>
        <v>1270.94</v>
      </c>
      <c r="BA11" s="66"/>
      <c r="BB11" s="66"/>
    </row>
    <row r="12" spans="1:54" s="461" customFormat="1" x14ac:dyDescent="0.2">
      <c r="A12" t="s">
        <v>60</v>
      </c>
      <c r="B12" t="s">
        <v>352</v>
      </c>
      <c r="C12" s="358">
        <v>124.81</v>
      </c>
      <c r="D12" s="358">
        <v>0</v>
      </c>
      <c r="E12" t="s">
        <v>194</v>
      </c>
      <c r="F12">
        <v>0</v>
      </c>
      <c r="G12"/>
      <c r="H12" s="358">
        <f t="shared" si="4"/>
        <v>124.81</v>
      </c>
      <c r="I12" t="s">
        <v>353</v>
      </c>
      <c r="J12" s="451" t="s">
        <v>89</v>
      </c>
      <c r="K12" s="469" t="s">
        <v>154</v>
      </c>
      <c r="L12" s="503">
        <v>0</v>
      </c>
      <c r="M12" s="503">
        <v>0</v>
      </c>
      <c r="N12" s="503">
        <v>124.81</v>
      </c>
      <c r="O12" s="503">
        <f>D12</f>
        <v>0</v>
      </c>
      <c r="P12" s="503">
        <f>F12</f>
        <v>0</v>
      </c>
      <c r="Q12" s="521">
        <v>0</v>
      </c>
      <c r="R12" s="522">
        <v>0</v>
      </c>
      <c r="S12" s="522">
        <v>124.81</v>
      </c>
      <c r="T12" s="522"/>
      <c r="U12" s="523"/>
      <c r="V12" s="503">
        <v>0</v>
      </c>
      <c r="W12" s="503">
        <v>0</v>
      </c>
      <c r="X12" s="503">
        <v>124.81</v>
      </c>
      <c r="Y12" s="503"/>
      <c r="Z12" s="503"/>
      <c r="AA12" s="521"/>
      <c r="AB12" s="522"/>
      <c r="AC12" s="522"/>
      <c r="AD12" s="522"/>
      <c r="AE12" s="523"/>
      <c r="AF12" s="503"/>
      <c r="AG12" s="503"/>
      <c r="AH12" s="503"/>
      <c r="AI12" s="503"/>
      <c r="AJ12" s="503"/>
      <c r="AK12" s="521"/>
      <c r="AL12" s="522"/>
      <c r="AM12" s="522"/>
      <c r="AN12" s="522"/>
      <c r="AO12" s="523"/>
      <c r="AP12" s="521"/>
      <c r="AQ12" s="522"/>
      <c r="AR12" s="522">
        <v>0</v>
      </c>
      <c r="AS12" s="522">
        <v>0</v>
      </c>
      <c r="AT12" s="523">
        <v>0</v>
      </c>
      <c r="AU12" s="382">
        <f t="shared" si="5"/>
        <v>0</v>
      </c>
      <c r="AV12" s="382">
        <f t="shared" si="6"/>
        <v>0</v>
      </c>
      <c r="AW12" s="465">
        <f t="shared" si="6"/>
        <v>374.43</v>
      </c>
      <c r="AX12" s="465">
        <f t="shared" si="6"/>
        <v>0</v>
      </c>
      <c r="AY12" s="465">
        <f t="shared" si="6"/>
        <v>0</v>
      </c>
      <c r="AZ12" s="471">
        <f t="shared" si="7"/>
        <v>374.43</v>
      </c>
      <c r="BA12" s="472"/>
      <c r="BB12" s="472"/>
    </row>
    <row r="13" spans="1:54" ht="13.5" thickBot="1" x14ac:dyDescent="0.25">
      <c r="A13" t="s">
        <v>61</v>
      </c>
      <c r="B13" t="s">
        <v>143</v>
      </c>
      <c r="C13" s="358">
        <v>67.2</v>
      </c>
      <c r="D13" s="358">
        <v>58.74</v>
      </c>
      <c r="E13" t="s">
        <v>194</v>
      </c>
      <c r="F13">
        <v>140.16</v>
      </c>
      <c r="G13" s="552">
        <f>F12+F13</f>
        <v>140.16</v>
      </c>
      <c r="H13" s="358">
        <f t="shared" si="4"/>
        <v>266.10000000000002</v>
      </c>
      <c r="I13" t="s">
        <v>353</v>
      </c>
      <c r="J13" s="412" t="s">
        <v>89</v>
      </c>
      <c r="K13" s="413" t="s">
        <v>153</v>
      </c>
      <c r="L13" s="381">
        <v>13464</v>
      </c>
      <c r="M13" s="377">
        <v>18</v>
      </c>
      <c r="N13" s="377">
        <v>80.64</v>
      </c>
      <c r="O13" s="377">
        <v>70.489999999999995</v>
      </c>
      <c r="P13" s="377">
        <v>136.38999999999999</v>
      </c>
      <c r="Q13" s="524">
        <v>10472</v>
      </c>
      <c r="R13" s="525">
        <v>14</v>
      </c>
      <c r="S13" s="525">
        <v>62.72</v>
      </c>
      <c r="T13" s="525">
        <v>54.82</v>
      </c>
      <c r="U13" s="376">
        <v>140.16</v>
      </c>
      <c r="V13" s="503">
        <v>22440</v>
      </c>
      <c r="W13" s="503">
        <v>394</v>
      </c>
      <c r="X13" s="503">
        <v>134.4</v>
      </c>
      <c r="Y13" s="503">
        <v>111.87</v>
      </c>
      <c r="Z13" s="503">
        <v>274.68</v>
      </c>
      <c r="AA13" s="526"/>
      <c r="AB13" s="527"/>
      <c r="AC13" s="527"/>
      <c r="AD13" s="527"/>
      <c r="AE13" s="528"/>
      <c r="AF13" s="503"/>
      <c r="AG13" s="503"/>
      <c r="AH13" s="503"/>
      <c r="AI13" s="503"/>
      <c r="AJ13" s="503"/>
      <c r="AK13" s="526"/>
      <c r="AL13" s="527"/>
      <c r="AM13" s="527"/>
      <c r="AN13" s="527"/>
      <c r="AO13" s="528"/>
      <c r="AP13" s="526"/>
      <c r="AQ13" s="527"/>
      <c r="AR13" s="527">
        <v>0</v>
      </c>
      <c r="AS13" s="527">
        <v>0</v>
      </c>
      <c r="AT13" s="528">
        <v>0</v>
      </c>
      <c r="AU13" s="382">
        <f t="shared" si="5"/>
        <v>46376</v>
      </c>
      <c r="AV13" s="382">
        <f t="shared" si="6"/>
        <v>426</v>
      </c>
      <c r="AW13" s="382">
        <f t="shared" si="6"/>
        <v>277.76</v>
      </c>
      <c r="AX13" s="382">
        <f t="shared" si="6"/>
        <v>237.18</v>
      </c>
      <c r="AY13" s="382">
        <f t="shared" si="6"/>
        <v>551.23</v>
      </c>
      <c r="AZ13" s="306">
        <f t="shared" si="7"/>
        <v>1066.17</v>
      </c>
      <c r="BA13" s="66"/>
      <c r="BB13" s="66"/>
    </row>
    <row r="14" spans="1:54" ht="14.25" thickBot="1" x14ac:dyDescent="0.3">
      <c r="A14" s="433"/>
      <c r="B14" s="434" t="s">
        <v>96</v>
      </c>
      <c r="C14" s="227">
        <f>SUM(C8:C13)</f>
        <v>1299.9099999999999</v>
      </c>
      <c r="D14" s="227">
        <f>SUM(D8:D13)</f>
        <v>980.95</v>
      </c>
      <c r="E14" s="434"/>
      <c r="F14" s="227">
        <f>SUM(F8:F13)</f>
        <v>1532.29</v>
      </c>
      <c r="G14" s="227">
        <f>SUM(G8:G13)</f>
        <v>140.16</v>
      </c>
      <c r="H14" s="227">
        <f>SUM(H8:H13)</f>
        <v>3813.1499999999996</v>
      </c>
      <c r="I14" s="434"/>
      <c r="J14" s="226" t="s">
        <v>113</v>
      </c>
      <c r="K14" s="226"/>
      <c r="L14" s="402">
        <f t="shared" ref="L14:U14" si="8">SUM(L8:L13)</f>
        <v>571472</v>
      </c>
      <c r="M14" s="402">
        <f t="shared" si="8"/>
        <v>764</v>
      </c>
      <c r="N14" s="402">
        <f t="shared" si="8"/>
        <v>3560.0699999999997</v>
      </c>
      <c r="O14" s="402">
        <f t="shared" si="8"/>
        <v>2862.83</v>
      </c>
      <c r="P14" s="402">
        <f t="shared" si="8"/>
        <v>1494.35</v>
      </c>
      <c r="Q14" s="402">
        <f t="shared" si="8"/>
        <v>605132</v>
      </c>
      <c r="R14" s="402">
        <f t="shared" si="8"/>
        <v>809</v>
      </c>
      <c r="S14" s="415">
        <f t="shared" si="8"/>
        <v>3763.4699999999993</v>
      </c>
      <c r="T14" s="402">
        <f t="shared" si="8"/>
        <v>3031.38</v>
      </c>
      <c r="U14" s="403">
        <f t="shared" si="8"/>
        <v>1532.29</v>
      </c>
      <c r="V14" s="404"/>
      <c r="W14" s="405"/>
      <c r="X14" s="406">
        <f>SUM(X8:X13)</f>
        <v>1402.95</v>
      </c>
      <c r="Y14" s="406">
        <f>SUM(Y8:Y13)</f>
        <v>1068.5899999999999</v>
      </c>
      <c r="Z14" s="407">
        <f>SUM(Z8:Z13)</f>
        <v>982.89999999999986</v>
      </c>
      <c r="AA14" s="408"/>
      <c r="AB14" s="406"/>
      <c r="AC14" s="406">
        <f>SUM(AC8:AC13)</f>
        <v>0</v>
      </c>
      <c r="AD14" s="406">
        <f>SUM(AD8:AD13)</f>
        <v>0</v>
      </c>
      <c r="AE14" s="407">
        <f>SUM(AE8:AE13)</f>
        <v>0</v>
      </c>
      <c r="AF14" s="408"/>
      <c r="AG14" s="406"/>
      <c r="AH14" s="406">
        <f>SUM(AH8:AH13)</f>
        <v>0</v>
      </c>
      <c r="AI14" s="406">
        <f>SUM(AI8:AI13)</f>
        <v>0</v>
      </c>
      <c r="AJ14" s="406">
        <f>SUM(AJ8:AJ13)</f>
        <v>0</v>
      </c>
      <c r="AK14" s="406"/>
      <c r="AL14" s="406"/>
      <c r="AM14" s="406"/>
      <c r="AN14" s="406"/>
      <c r="AO14" s="406">
        <v>0</v>
      </c>
      <c r="AP14" s="408"/>
      <c r="AQ14" s="406"/>
      <c r="AR14" s="406">
        <f t="shared" ref="AR14:AZ14" si="9">SUM(AR8:AR13)</f>
        <v>0</v>
      </c>
      <c r="AS14" s="406">
        <f t="shared" si="9"/>
        <v>0</v>
      </c>
      <c r="AT14" s="407">
        <f t="shared" si="9"/>
        <v>0</v>
      </c>
      <c r="AU14" s="406">
        <f t="shared" si="9"/>
        <v>1386792</v>
      </c>
      <c r="AV14" s="406">
        <f t="shared" si="9"/>
        <v>5116</v>
      </c>
      <c r="AW14" s="406">
        <f t="shared" si="9"/>
        <v>8726.49</v>
      </c>
      <c r="AX14" s="406">
        <f t="shared" si="9"/>
        <v>6962.8000000000011</v>
      </c>
      <c r="AY14" s="406">
        <f t="shared" si="9"/>
        <v>4009.54</v>
      </c>
      <c r="AZ14" s="409">
        <f t="shared" si="9"/>
        <v>19698.830000000002</v>
      </c>
      <c r="BA14" s="54"/>
      <c r="BB14" s="54"/>
    </row>
    <row r="15" spans="1:54" s="142" customFormat="1" x14ac:dyDescent="0.2">
      <c r="A15" s="1"/>
      <c r="B15" s="1"/>
      <c r="C15" s="41"/>
      <c r="D15" s="41"/>
      <c r="E15" s="35"/>
      <c r="F15" s="35"/>
      <c r="G15" s="35"/>
      <c r="H15" s="25"/>
      <c r="I15" s="13"/>
      <c r="J15" s="1"/>
      <c r="K15" s="1"/>
      <c r="L15" s="1"/>
      <c r="M15" s="13"/>
      <c r="N15" s="13"/>
      <c r="O15" s="1"/>
      <c r="P15" s="1"/>
      <c r="Q15" s="1"/>
      <c r="R15" s="504"/>
      <c r="S15" s="41">
        <f>AC14+AE14+AD14</f>
        <v>0</v>
      </c>
      <c r="T15" s="1"/>
      <c r="U15" s="1"/>
      <c r="V15" s="1"/>
      <c r="W15" s="7"/>
      <c r="X15" s="7"/>
      <c r="Y15" s="1"/>
      <c r="Z15" s="1"/>
      <c r="AA15" s="1"/>
      <c r="AB15" s="7"/>
      <c r="AC15" s="7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7"/>
      <c r="AO15" s="7"/>
      <c r="AP15" s="7"/>
      <c r="AQ15" s="7"/>
      <c r="AR15" s="1"/>
      <c r="AS15" s="1"/>
      <c r="AT15" s="1"/>
    </row>
    <row r="16" spans="1:54" ht="13.9" customHeight="1" x14ac:dyDescent="0.2">
      <c r="A16"/>
      <c r="B16" s="486" t="s">
        <v>360</v>
      </c>
      <c r="C16" s="486" t="s">
        <v>358</v>
      </c>
      <c r="D16" s="486" t="s">
        <v>359</v>
      </c>
      <c r="E16" s="486" t="s">
        <v>360</v>
      </c>
      <c r="F16" s="486" t="s">
        <v>361</v>
      </c>
      <c r="G16" s="35"/>
      <c r="H16" s="35"/>
      <c r="I16"/>
      <c r="L16" s="1"/>
      <c r="M16" s="13"/>
      <c r="N16" s="13"/>
      <c r="O16" s="1"/>
      <c r="P16" s="1"/>
      <c r="Q16" s="1"/>
      <c r="R16" s="504"/>
      <c r="S16" s="41">
        <f>-H14</f>
        <v>-3813.1499999999996</v>
      </c>
      <c r="V16" s="1"/>
      <c r="W16" s="7"/>
      <c r="X16" s="7"/>
      <c r="AA16" s="1"/>
      <c r="AB16" s="7"/>
      <c r="AC16" s="7"/>
      <c r="AF16" s="1"/>
      <c r="AG16" s="1"/>
      <c r="AK16" s="1"/>
      <c r="AL16" s="1"/>
      <c r="AN16" s="7"/>
      <c r="AO16" s="7"/>
      <c r="AP16" s="7"/>
      <c r="AQ16" s="7"/>
      <c r="AW16" s="1"/>
      <c r="AX16" s="1"/>
      <c r="AY16" s="1"/>
      <c r="AZ16" s="1"/>
    </row>
    <row r="17" spans="1:52" ht="13.5" thickBot="1" x14ac:dyDescent="0.25">
      <c r="B17" s="35" t="s">
        <v>141</v>
      </c>
      <c r="C17" s="553">
        <f>560+C9</f>
        <v>936.31999999999994</v>
      </c>
      <c r="D17" s="35"/>
      <c r="E17" s="35" t="s">
        <v>158</v>
      </c>
      <c r="F17" s="553">
        <f>F8+F9</f>
        <v>824.06999999999994</v>
      </c>
      <c r="G17" s="35"/>
      <c r="H17" s="35"/>
      <c r="I17"/>
      <c r="L17" s="1"/>
      <c r="M17" s="13"/>
      <c r="N17" s="13"/>
      <c r="O17" s="1"/>
      <c r="P17" s="1"/>
      <c r="Q17" s="1"/>
      <c r="R17" s="504"/>
      <c r="S17" s="505">
        <f>SUM(S15:S16)</f>
        <v>-3813.1499999999996</v>
      </c>
      <c r="V17" s="1"/>
      <c r="W17" s="7"/>
      <c r="X17" s="7"/>
      <c r="AA17" s="1"/>
      <c r="AB17" s="7"/>
      <c r="AC17" s="7"/>
      <c r="AF17" s="1"/>
      <c r="AG17" s="1"/>
      <c r="AK17" s="1"/>
      <c r="AL17" s="1"/>
      <c r="AN17" s="7"/>
      <c r="AO17" s="7"/>
      <c r="AP17" s="7"/>
      <c r="AQ17" s="7"/>
      <c r="AW17" s="1"/>
      <c r="AX17" s="1"/>
      <c r="AY17" s="1"/>
      <c r="AZ17" s="1"/>
    </row>
    <row r="18" spans="1:52" ht="13.5" thickTop="1" x14ac:dyDescent="0.2">
      <c r="A18"/>
      <c r="B18" s="35" t="s">
        <v>141</v>
      </c>
      <c r="C18" s="35"/>
      <c r="D18" s="553">
        <f>466.14+D9</f>
        <v>779.38</v>
      </c>
      <c r="E18" s="35"/>
      <c r="F18" s="35"/>
      <c r="G18" s="35"/>
      <c r="H18" s="35"/>
      <c r="I18"/>
      <c r="L18" s="1"/>
      <c r="M18" s="13"/>
      <c r="N18" s="13"/>
      <c r="O18" s="1"/>
      <c r="P18" s="1"/>
      <c r="Q18" s="1"/>
      <c r="R18" s="504"/>
      <c r="S18" s="14"/>
      <c r="V18" s="1"/>
      <c r="W18" s="7"/>
      <c r="X18" s="7"/>
      <c r="AA18" s="1"/>
      <c r="AB18" s="7"/>
      <c r="AC18" s="7"/>
      <c r="AF18" s="1"/>
      <c r="AG18" s="1"/>
      <c r="AK18" s="1"/>
      <c r="AL18" s="1"/>
      <c r="AN18" s="7"/>
      <c r="AO18" s="7"/>
      <c r="AP18" s="7"/>
      <c r="AQ18" s="7"/>
      <c r="AW18" s="1"/>
      <c r="AX18" s="1"/>
      <c r="AY18" s="1"/>
      <c r="AZ18" s="1"/>
    </row>
    <row r="19" spans="1:52" x14ac:dyDescent="0.2">
      <c r="A19"/>
      <c r="B19" s="35" t="s">
        <v>142</v>
      </c>
      <c r="C19" s="554">
        <f>C10+C11</f>
        <v>171.58</v>
      </c>
      <c r="D19" s="35"/>
      <c r="E19" s="35" t="s">
        <v>157</v>
      </c>
      <c r="F19" s="35">
        <f>F10+F11</f>
        <v>568.05999999999995</v>
      </c>
      <c r="G19" s="35"/>
      <c r="H19" s="35"/>
      <c r="I19"/>
      <c r="L19" s="1"/>
      <c r="M19" s="13"/>
      <c r="N19" s="13"/>
      <c r="O19" s="1"/>
      <c r="P19" s="1"/>
      <c r="Q19" s="1"/>
      <c r="R19" s="504"/>
      <c r="S19" s="14"/>
      <c r="V19" s="1"/>
      <c r="W19" s="7"/>
      <c r="X19" s="7"/>
      <c r="AA19" s="1"/>
      <c r="AB19" s="7"/>
      <c r="AC19" s="7"/>
      <c r="AF19" s="1"/>
      <c r="AG19" s="1"/>
      <c r="AK19" s="1"/>
      <c r="AL19" s="1"/>
      <c r="AN19" s="7"/>
      <c r="AO19" s="7"/>
      <c r="AP19" s="7"/>
      <c r="AQ19" s="7"/>
      <c r="AW19" s="1"/>
      <c r="AX19" s="1"/>
      <c r="AY19" s="1"/>
      <c r="AZ19" s="1"/>
    </row>
    <row r="20" spans="1:52" x14ac:dyDescent="0.2">
      <c r="A20"/>
      <c r="B20" s="35" t="s">
        <v>142</v>
      </c>
      <c r="C20" s="35"/>
      <c r="D20" s="554">
        <f>D10+D11</f>
        <v>142.82999999999998</v>
      </c>
      <c r="E20" s="35"/>
      <c r="F20" s="35"/>
      <c r="G20" s="35"/>
      <c r="H20" s="35"/>
      <c r="I20"/>
      <c r="L20" s="1"/>
      <c r="M20" s="13"/>
      <c r="N20" s="13"/>
      <c r="O20" s="1"/>
      <c r="P20" s="1"/>
      <c r="Q20" s="1"/>
      <c r="R20" s="504"/>
      <c r="S20" s="14"/>
      <c r="V20" s="1"/>
      <c r="W20" s="7"/>
      <c r="X20" s="7"/>
      <c r="AA20" s="1"/>
      <c r="AB20" s="7"/>
      <c r="AC20" s="7"/>
      <c r="AF20" s="1"/>
      <c r="AG20" s="1"/>
      <c r="AK20" s="1"/>
      <c r="AL20" s="1"/>
      <c r="AN20" s="7"/>
      <c r="AO20" s="7"/>
      <c r="AP20" s="7"/>
      <c r="AQ20" s="7"/>
      <c r="AW20" s="1"/>
      <c r="AX20" s="1"/>
      <c r="AY20" s="1"/>
      <c r="AZ20" s="1"/>
    </row>
    <row r="21" spans="1:52" x14ac:dyDescent="0.2">
      <c r="A21"/>
      <c r="B21" s="35" t="s">
        <v>352</v>
      </c>
      <c r="C21" s="554">
        <f>C12+C13</f>
        <v>192.01</v>
      </c>
      <c r="D21" s="35"/>
      <c r="E21" s="35" t="s">
        <v>194</v>
      </c>
      <c r="F21" s="35">
        <f>F13</f>
        <v>140.16</v>
      </c>
      <c r="G21" s="35"/>
      <c r="H21" s="35"/>
      <c r="I21"/>
      <c r="L21" s="1"/>
      <c r="M21" s="13"/>
      <c r="N21" s="13"/>
      <c r="O21" s="1"/>
      <c r="P21" s="1"/>
      <c r="Q21" s="1"/>
      <c r="R21" s="504"/>
      <c r="S21" s="14"/>
      <c r="V21" s="1"/>
      <c r="W21" s="7"/>
      <c r="X21" s="7"/>
      <c r="AA21" s="1"/>
      <c r="AB21" s="7"/>
      <c r="AC21" s="7"/>
      <c r="AF21" s="1"/>
      <c r="AG21" s="1"/>
      <c r="AK21" s="1"/>
      <c r="AL21" s="1"/>
      <c r="AN21" s="7"/>
      <c r="AO21" s="7"/>
      <c r="AP21" s="7"/>
      <c r="AQ21" s="7"/>
      <c r="AW21" s="1"/>
      <c r="AX21" s="1"/>
      <c r="AY21" s="1"/>
      <c r="AZ21" s="1"/>
    </row>
    <row r="22" spans="1:52" ht="13.5" thickBot="1" x14ac:dyDescent="0.25">
      <c r="A22"/>
      <c r="B22" s="35" t="s">
        <v>352</v>
      </c>
      <c r="C22" s="555"/>
      <c r="D22" s="556">
        <f>D13</f>
        <v>58.74</v>
      </c>
      <c r="E22" s="35"/>
      <c r="F22" s="555"/>
      <c r="G22" s="35"/>
      <c r="H22" s="35"/>
      <c r="I22"/>
      <c r="L22" s="1"/>
      <c r="M22" s="13"/>
      <c r="N22" s="13"/>
      <c r="O22" s="1"/>
      <c r="P22" s="1"/>
      <c r="Q22" s="1"/>
      <c r="R22" s="504"/>
      <c r="S22" s="14"/>
      <c r="V22" s="1"/>
      <c r="W22" s="7"/>
      <c r="X22" s="7"/>
      <c r="AA22" s="1"/>
      <c r="AB22" s="7"/>
      <c r="AC22" s="7"/>
      <c r="AF22" s="1"/>
      <c r="AG22" s="1"/>
      <c r="AK22" s="1"/>
      <c r="AL22" s="1"/>
      <c r="AN22" s="7"/>
      <c r="AO22" s="7"/>
      <c r="AP22" s="7"/>
      <c r="AQ22" s="7"/>
      <c r="AW22" s="1"/>
      <c r="AX22" s="1"/>
      <c r="AY22" s="1"/>
      <c r="AZ22" s="1"/>
    </row>
    <row r="23" spans="1:52" s="24" customFormat="1" ht="13.5" thickBot="1" x14ac:dyDescent="0.25">
      <c r="A23"/>
      <c r="B23" s="35"/>
      <c r="C23" s="557">
        <f>SUM(C17:C22)</f>
        <v>1299.9099999999999</v>
      </c>
      <c r="D23" s="558">
        <f>SUM(D17:D22)</f>
        <v>980.95</v>
      </c>
      <c r="E23" s="35"/>
      <c r="F23" s="557">
        <f>SUM(F17:F22)</f>
        <v>1532.29</v>
      </c>
      <c r="G23" s="35"/>
      <c r="H23" s="559">
        <f>C23+D23+F23</f>
        <v>3813.1499999999996</v>
      </c>
      <c r="I23"/>
      <c r="J23" s="1"/>
      <c r="K23" s="1"/>
      <c r="L23" s="1"/>
      <c r="M23" s="13"/>
      <c r="N23" s="13"/>
      <c r="O23" s="1"/>
      <c r="P23" s="1"/>
      <c r="Q23" s="1"/>
      <c r="R23" s="504"/>
      <c r="S23" s="14"/>
      <c r="T23" s="1"/>
      <c r="U23" s="1"/>
      <c r="V23" s="1"/>
      <c r="W23" s="7"/>
      <c r="X23" s="7"/>
      <c r="Y23" s="1"/>
      <c r="Z23" s="1"/>
      <c r="AA23" s="1"/>
      <c r="AB23" s="7"/>
      <c r="AC23" s="7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7"/>
      <c r="AO23" s="7"/>
      <c r="AP23" s="7"/>
      <c r="AQ23" s="7"/>
      <c r="AR23" s="1"/>
      <c r="AS23" s="1"/>
      <c r="AT23" s="1"/>
    </row>
    <row r="24" spans="1:52" s="24" customFormat="1" ht="13.5" thickTop="1" x14ac:dyDescent="0.2">
      <c r="A24"/>
      <c r="B24"/>
      <c r="C24"/>
      <c r="D24"/>
      <c r="E24"/>
      <c r="F24"/>
      <c r="G24"/>
      <c r="H24"/>
      <c r="I24"/>
      <c r="J24" s="1"/>
      <c r="K24" s="1"/>
      <c r="L24" s="1"/>
      <c r="M24" s="13"/>
      <c r="N24" s="13"/>
      <c r="O24" s="1"/>
      <c r="P24" s="1"/>
      <c r="Q24" s="1"/>
      <c r="R24" s="504"/>
      <c r="S24" s="14"/>
      <c r="T24" s="1"/>
      <c r="U24" s="1"/>
      <c r="V24" s="1"/>
      <c r="W24" s="7"/>
      <c r="X24" s="7"/>
      <c r="Y24" s="1"/>
      <c r="Z24" s="1"/>
      <c r="AA24" s="1"/>
      <c r="AB24" s="7"/>
      <c r="AC24" s="7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7"/>
      <c r="AO24" s="7"/>
      <c r="AP24" s="7"/>
      <c r="AQ24" s="7"/>
      <c r="AR24" s="1"/>
      <c r="AS24" s="1"/>
      <c r="AT24" s="1"/>
    </row>
    <row r="25" spans="1:52" x14ac:dyDescent="0.2">
      <c r="C25" s="41"/>
      <c r="D25" s="41"/>
      <c r="E25" s="35"/>
      <c r="F25" s="35"/>
      <c r="G25" s="35"/>
      <c r="H25" s="25"/>
      <c r="I25" s="13"/>
      <c r="L25" s="1"/>
      <c r="M25" s="13"/>
      <c r="N25" s="13"/>
      <c r="O25" s="1"/>
      <c r="P25" s="1"/>
      <c r="Q25" s="1"/>
      <c r="R25" s="504"/>
      <c r="S25" s="14"/>
      <c r="V25" s="1"/>
      <c r="W25" s="7"/>
      <c r="X25" s="7"/>
      <c r="AA25" s="1"/>
      <c r="AB25" s="7"/>
      <c r="AC25" s="7"/>
      <c r="AF25" s="1"/>
      <c r="AG25" s="1"/>
      <c r="AK25" s="1"/>
      <c r="AL25" s="1"/>
      <c r="AN25" s="7"/>
      <c r="AO25" s="7"/>
      <c r="AP25" s="7"/>
      <c r="AQ25" s="7"/>
      <c r="AW25" s="1"/>
      <c r="AX25" s="1"/>
      <c r="AY25" s="1"/>
      <c r="AZ25" s="1"/>
    </row>
    <row r="26" spans="1:52" x14ac:dyDescent="0.2">
      <c r="I26"/>
    </row>
    <row r="27" spans="1:52" x14ac:dyDescent="0.2">
      <c r="I27"/>
    </row>
    <row r="28" spans="1:52" x14ac:dyDescent="0.2">
      <c r="I28"/>
    </row>
    <row r="29" spans="1:52" x14ac:dyDescent="0.2">
      <c r="I29"/>
    </row>
    <row r="30" spans="1:52" x14ac:dyDescent="0.2">
      <c r="I30"/>
    </row>
    <row r="31" spans="1:52" x14ac:dyDescent="0.2">
      <c r="I31"/>
    </row>
    <row r="32" spans="1:52" x14ac:dyDescent="0.2">
      <c r="I32"/>
    </row>
    <row r="33" spans="9:9" x14ac:dyDescent="0.2">
      <c r="I33"/>
    </row>
    <row r="34" spans="9:9" x14ac:dyDescent="0.2">
      <c r="I34"/>
    </row>
    <row r="35" spans="9:9" x14ac:dyDescent="0.2">
      <c r="I35"/>
    </row>
    <row r="36" spans="9:9" x14ac:dyDescent="0.2">
      <c r="I36"/>
    </row>
    <row r="37" spans="9:9" x14ac:dyDescent="0.2">
      <c r="I37"/>
    </row>
    <row r="38" spans="9:9" x14ac:dyDescent="0.2">
      <c r="I38"/>
    </row>
    <row r="39" spans="9:9" x14ac:dyDescent="0.2">
      <c r="I39"/>
    </row>
    <row r="40" spans="9:9" x14ac:dyDescent="0.2">
      <c r="I40"/>
    </row>
  </sheetData>
  <mergeCells count="17">
    <mergeCell ref="J1:AE1"/>
    <mergeCell ref="J2:AE2"/>
    <mergeCell ref="J3:AE3"/>
    <mergeCell ref="Q5:U5"/>
    <mergeCell ref="V5:Z5"/>
    <mergeCell ref="AA5:AE5"/>
    <mergeCell ref="L6:M6"/>
    <mergeCell ref="Q6:R6"/>
    <mergeCell ref="V6:W6"/>
    <mergeCell ref="AA6:AB6"/>
    <mergeCell ref="AF6:AG6"/>
    <mergeCell ref="AU6:AV6"/>
    <mergeCell ref="AF5:AJ5"/>
    <mergeCell ref="AK5:AO5"/>
    <mergeCell ref="AP5:AT5"/>
    <mergeCell ref="AU5:AY5"/>
    <mergeCell ref="AK6:AL6"/>
  </mergeCells>
  <printOptions horizontalCentered="1" gridLines="1"/>
  <pageMargins left="0.25" right="0.25" top="0.75" bottom="0.75" header="0.3" footer="0.3"/>
  <pageSetup paperSize="5" orientation="landscape" r:id="rId1"/>
  <headerFooter>
    <oddFooter>Page &amp;P of &amp;N</oddFooter>
  </headerFooter>
  <colBreaks count="1" manualBreakCount="1">
    <brk id="3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20"/>
  <sheetViews>
    <sheetView zoomScaleNormal="100" workbookViewId="0">
      <selection activeCell="AC95" sqref="AC95"/>
    </sheetView>
  </sheetViews>
  <sheetFormatPr defaultColWidth="9.140625" defaultRowHeight="12.75" x14ac:dyDescent="0.2"/>
  <cols>
    <col min="1" max="1" width="41.7109375" style="1" bestFit="1" customWidth="1"/>
    <col min="2" max="2" width="35.28515625" style="1" customWidth="1"/>
    <col min="3" max="3" width="13.42578125" style="7" customWidth="1"/>
    <col min="4" max="4" width="12.28515625" style="7" customWidth="1"/>
    <col min="5" max="5" width="30.28515625" style="1" customWidth="1"/>
    <col min="6" max="6" width="11.42578125" style="7" bestFit="1" customWidth="1"/>
    <col min="7" max="7" width="11.5703125" style="24" customWidth="1"/>
    <col min="8" max="8" width="15.7109375" style="142" customWidth="1"/>
    <col min="9" max="9" width="16.42578125" style="6" customWidth="1"/>
    <col min="10" max="10" width="10" style="1" customWidth="1"/>
    <col min="11" max="11" width="9.42578125" style="1" customWidth="1"/>
    <col min="12" max="12" width="11.5703125" style="41" customWidth="1"/>
    <col min="13" max="13" width="9.28515625" style="41" customWidth="1"/>
    <col min="14" max="16" width="9.28515625" style="35" customWidth="1"/>
    <col min="17" max="17" width="10.140625" style="25" customWidth="1"/>
    <col min="18" max="18" width="9.28515625" style="13" customWidth="1"/>
    <col min="19" max="19" width="10.5703125" style="1" customWidth="1"/>
    <col min="20" max="21" width="9.28515625" style="1" customWidth="1"/>
    <col min="22" max="23" width="9.28515625" style="13" customWidth="1"/>
    <col min="24" max="26" width="9.28515625" style="1" customWidth="1"/>
    <col min="27" max="27" width="9.28515625" style="504" customWidth="1"/>
    <col min="28" max="28" width="10.5703125" style="14" customWidth="1"/>
    <col min="29" max="31" width="9.28515625" style="1" customWidth="1"/>
    <col min="32" max="33" width="9.28515625" style="7" customWidth="1"/>
    <col min="34" max="36" width="9.28515625" style="1" customWidth="1"/>
    <col min="37" max="38" width="9.28515625" style="7" customWidth="1"/>
    <col min="39" max="46" width="9.28515625" style="1" customWidth="1"/>
    <col min="47" max="47" width="10.140625" style="1" customWidth="1"/>
    <col min="48" max="48" width="9.28515625" style="1" customWidth="1"/>
    <col min="49" max="50" width="9.28515625" style="7" customWidth="1"/>
    <col min="51" max="51" width="10.42578125" style="7" customWidth="1"/>
    <col min="52" max="52" width="14.140625" style="7" customWidth="1"/>
    <col min="53" max="53" width="10.140625" style="1" bestFit="1" customWidth="1"/>
    <col min="54" max="16384" width="9.140625" style="1"/>
  </cols>
  <sheetData>
    <row r="1" spans="1:54" ht="14.25" x14ac:dyDescent="0.2">
      <c r="A1" t="s">
        <v>144</v>
      </c>
      <c r="B1"/>
      <c r="C1" s="358"/>
      <c r="D1" s="358"/>
      <c r="E1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3"/>
      <c r="AF1" s="11"/>
      <c r="AG1" s="11"/>
    </row>
    <row r="2" spans="1:54" ht="14.25" x14ac:dyDescent="0.2">
      <c r="A2" t="s">
        <v>0</v>
      </c>
      <c r="B2"/>
      <c r="C2" s="358"/>
      <c r="D2" s="358"/>
      <c r="E2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6"/>
      <c r="AF2" s="11"/>
      <c r="AG2" s="11"/>
    </row>
    <row r="3" spans="1:54" ht="15" thickBot="1" x14ac:dyDescent="0.25">
      <c r="A3" t="s">
        <v>99</v>
      </c>
      <c r="B3"/>
      <c r="C3" s="358"/>
      <c r="D3" s="358"/>
      <c r="E3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9"/>
      <c r="AF3" s="11"/>
      <c r="AG3" s="11"/>
    </row>
    <row r="4" spans="1:54" ht="14.25" thickBot="1" x14ac:dyDescent="0.3">
      <c r="A4" s="8" t="s">
        <v>172</v>
      </c>
      <c r="B4" s="416" t="s">
        <v>285</v>
      </c>
      <c r="C4" s="10"/>
      <c r="D4" s="10"/>
      <c r="E4" s="2"/>
      <c r="F4" s="359"/>
      <c r="G4" s="143"/>
      <c r="H4" s="144"/>
      <c r="I4" s="222"/>
      <c r="L4" s="360"/>
      <c r="M4" s="360"/>
      <c r="N4" s="360"/>
      <c r="O4" s="360"/>
      <c r="P4" s="360"/>
      <c r="Q4" s="361"/>
      <c r="R4" s="361"/>
      <c r="S4" s="362"/>
      <c r="T4" s="362"/>
      <c r="U4" s="362"/>
      <c r="V4" s="361"/>
      <c r="W4" s="361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56"/>
      <c r="BA4" s="54"/>
      <c r="BB4" s="54"/>
    </row>
    <row r="5" spans="1:54" ht="13.5" thickBot="1" x14ac:dyDescent="0.25">
      <c r="A5" s="126"/>
      <c r="B5" s="417"/>
      <c r="C5" s="418"/>
      <c r="D5" s="418"/>
      <c r="E5" s="417"/>
      <c r="F5" s="418"/>
      <c r="G5" s="419"/>
      <c r="H5" s="124"/>
      <c r="I5" s="420"/>
      <c r="J5" s="130"/>
      <c r="K5" s="38"/>
      <c r="L5" s="363"/>
      <c r="M5" s="364"/>
      <c r="N5" s="364" t="s">
        <v>148</v>
      </c>
      <c r="O5" s="364"/>
      <c r="P5" s="365"/>
      <c r="Q5" s="900" t="s">
        <v>151</v>
      </c>
      <c r="R5" s="901"/>
      <c r="S5" s="901"/>
      <c r="T5" s="901"/>
      <c r="U5" s="902"/>
      <c r="V5" s="903" t="s">
        <v>135</v>
      </c>
      <c r="W5" s="904"/>
      <c r="X5" s="904"/>
      <c r="Y5" s="904"/>
      <c r="Z5" s="905"/>
      <c r="AA5" s="906" t="s">
        <v>136</v>
      </c>
      <c r="AB5" s="907"/>
      <c r="AC5" s="907"/>
      <c r="AD5" s="907"/>
      <c r="AE5" s="908"/>
      <c r="AF5" s="911" t="s">
        <v>137</v>
      </c>
      <c r="AG5" s="912"/>
      <c r="AH5" s="912"/>
      <c r="AI5" s="912"/>
      <c r="AJ5" s="913"/>
      <c r="AK5" s="914" t="s">
        <v>138</v>
      </c>
      <c r="AL5" s="915"/>
      <c r="AM5" s="915"/>
      <c r="AN5" s="915"/>
      <c r="AO5" s="916"/>
      <c r="AP5" s="917" t="s">
        <v>139</v>
      </c>
      <c r="AQ5" s="918"/>
      <c r="AR5" s="918"/>
      <c r="AS5" s="918"/>
      <c r="AT5" s="918"/>
      <c r="AU5" s="940" t="s">
        <v>112</v>
      </c>
      <c r="AV5" s="941"/>
      <c r="AW5" s="941"/>
      <c r="AX5" s="941"/>
      <c r="AY5" s="942"/>
      <c r="AZ5" s="302"/>
      <c r="BA5" s="66"/>
      <c r="BB5" s="66"/>
    </row>
    <row r="6" spans="1:54" x14ac:dyDescent="0.2">
      <c r="A6" s="421"/>
      <c r="B6" s="52" t="s">
        <v>97</v>
      </c>
      <c r="C6" s="104" t="s">
        <v>104</v>
      </c>
      <c r="D6" s="104"/>
      <c r="E6" s="52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127"/>
      <c r="L6" s="919" t="s">
        <v>131</v>
      </c>
      <c r="M6" s="920"/>
      <c r="N6" s="366"/>
      <c r="O6" s="366"/>
      <c r="P6" s="366"/>
      <c r="Q6" s="919" t="s">
        <v>131</v>
      </c>
      <c r="R6" s="920"/>
      <c r="S6" s="367"/>
      <c r="T6" s="366"/>
      <c r="U6" s="368"/>
      <c r="V6" s="919" t="s">
        <v>131</v>
      </c>
      <c r="W6" s="920"/>
      <c r="X6" s="366"/>
      <c r="Y6" s="366"/>
      <c r="Z6" s="368"/>
      <c r="AA6" s="919" t="s">
        <v>131</v>
      </c>
      <c r="AB6" s="920"/>
      <c r="AC6" s="366"/>
      <c r="AD6" s="366"/>
      <c r="AE6" s="366"/>
      <c r="AF6" s="919" t="s">
        <v>131</v>
      </c>
      <c r="AG6" s="921"/>
      <c r="AH6" s="366"/>
      <c r="AI6" s="366"/>
      <c r="AJ6" s="368"/>
      <c r="AK6" s="919" t="s">
        <v>131</v>
      </c>
      <c r="AL6" s="920"/>
      <c r="AM6" s="366"/>
      <c r="AN6" s="366"/>
      <c r="AO6" s="366"/>
      <c r="AP6" s="369" t="s">
        <v>131</v>
      </c>
      <c r="AQ6" s="368"/>
      <c r="AR6" s="360"/>
      <c r="AS6" s="366"/>
      <c r="AT6" s="360"/>
      <c r="AU6" s="919" t="s">
        <v>131</v>
      </c>
      <c r="AV6" s="920"/>
      <c r="AW6" s="366"/>
      <c r="AX6" s="366"/>
      <c r="AY6" s="370"/>
      <c r="AZ6" s="304" t="s">
        <v>114</v>
      </c>
      <c r="BA6" s="66"/>
      <c r="BB6" s="66"/>
    </row>
    <row r="7" spans="1:54" ht="15.75" thickBot="1" x14ac:dyDescent="0.3">
      <c r="A7" s="424" t="s">
        <v>100</v>
      </c>
      <c r="B7" s="238"/>
      <c r="C7" s="425" t="s">
        <v>63</v>
      </c>
      <c r="D7" s="425" t="s">
        <v>95</v>
      </c>
      <c r="E7" s="426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132" t="s">
        <v>147</v>
      </c>
      <c r="L7" s="371" t="s">
        <v>149</v>
      </c>
      <c r="M7" s="372" t="s">
        <v>150</v>
      </c>
      <c r="N7" s="373" t="s">
        <v>63</v>
      </c>
      <c r="O7" s="373" t="s">
        <v>95</v>
      </c>
      <c r="P7" s="373" t="s">
        <v>94</v>
      </c>
      <c r="Q7" s="371" t="s">
        <v>149</v>
      </c>
      <c r="R7" s="372" t="s">
        <v>150</v>
      </c>
      <c r="S7" s="374" t="s">
        <v>63</v>
      </c>
      <c r="T7" s="373" t="s">
        <v>95</v>
      </c>
      <c r="U7" s="372" t="s">
        <v>94</v>
      </c>
      <c r="V7" s="371" t="s">
        <v>149</v>
      </c>
      <c r="W7" s="372" t="s">
        <v>150</v>
      </c>
      <c r="X7" s="375" t="s">
        <v>63</v>
      </c>
      <c r="Y7" s="375" t="s">
        <v>95</v>
      </c>
      <c r="Z7" s="376" t="s">
        <v>94</v>
      </c>
      <c r="AA7" s="371" t="s">
        <v>149</v>
      </c>
      <c r="AB7" s="372" t="s">
        <v>150</v>
      </c>
      <c r="AC7" s="375" t="s">
        <v>63</v>
      </c>
      <c r="AD7" s="375" t="s">
        <v>95</v>
      </c>
      <c r="AE7" s="375" t="s">
        <v>94</v>
      </c>
      <c r="AF7" s="371" t="s">
        <v>152</v>
      </c>
      <c r="AG7" s="374" t="s">
        <v>150</v>
      </c>
      <c r="AH7" s="375" t="s">
        <v>63</v>
      </c>
      <c r="AI7" s="375" t="s">
        <v>95</v>
      </c>
      <c r="AJ7" s="376" t="s">
        <v>94</v>
      </c>
      <c r="AK7" s="371" t="s">
        <v>149</v>
      </c>
      <c r="AL7" s="372" t="s">
        <v>150</v>
      </c>
      <c r="AM7" s="375" t="s">
        <v>63</v>
      </c>
      <c r="AN7" s="375" t="s">
        <v>95</v>
      </c>
      <c r="AO7" s="375" t="s">
        <v>94</v>
      </c>
      <c r="AP7" s="378" t="s">
        <v>149</v>
      </c>
      <c r="AQ7" s="516" t="s">
        <v>150</v>
      </c>
      <c r="AR7" s="377" t="s">
        <v>63</v>
      </c>
      <c r="AS7" s="517" t="s">
        <v>95</v>
      </c>
      <c r="AT7" s="377" t="s">
        <v>94</v>
      </c>
      <c r="AU7" s="371" t="s">
        <v>149</v>
      </c>
      <c r="AV7" s="372" t="s">
        <v>150</v>
      </c>
      <c r="AW7" s="373" t="s">
        <v>63</v>
      </c>
      <c r="AX7" s="373" t="s">
        <v>95</v>
      </c>
      <c r="AY7" s="373" t="s">
        <v>94</v>
      </c>
      <c r="AZ7" s="305" t="s">
        <v>113</v>
      </c>
      <c r="BA7" s="66"/>
      <c r="BB7" s="66"/>
    </row>
    <row r="8" spans="1:54" x14ac:dyDescent="0.2">
      <c r="A8"/>
      <c r="B8" t="s">
        <v>228</v>
      </c>
      <c r="C8" s="358"/>
      <c r="D8" s="358"/>
      <c r="E8" t="s">
        <v>161</v>
      </c>
      <c r="F8"/>
      <c r="G8"/>
      <c r="H8" s="358">
        <f t="shared" ref="H8:H71" si="0">C8+D8+F8</f>
        <v>0</v>
      </c>
      <c r="I8"/>
      <c r="J8" s="410"/>
      <c r="K8" s="411"/>
      <c r="L8" s="503">
        <f>+Q8+V8</f>
        <v>0</v>
      </c>
      <c r="M8" s="503"/>
      <c r="N8" s="503"/>
      <c r="O8" s="503"/>
      <c r="P8" s="503"/>
      <c r="Q8" s="518">
        <v>0</v>
      </c>
      <c r="R8" s="519">
        <v>0</v>
      </c>
      <c r="S8" s="519">
        <v>0</v>
      </c>
      <c r="T8" s="519">
        <v>0</v>
      </c>
      <c r="U8" s="520">
        <v>0</v>
      </c>
      <c r="V8" s="503"/>
      <c r="W8" s="503"/>
      <c r="X8" s="503"/>
      <c r="Y8" s="503"/>
      <c r="Z8" s="503"/>
      <c r="AA8" s="518"/>
      <c r="AB8" s="519"/>
      <c r="AC8" s="519"/>
      <c r="AD8" s="519"/>
      <c r="AE8" s="520"/>
      <c r="AF8" s="503"/>
      <c r="AG8" s="503"/>
      <c r="AH8" s="503"/>
      <c r="AI8" s="503"/>
      <c r="AJ8" s="503"/>
      <c r="AK8" s="518"/>
      <c r="AL8" s="519"/>
      <c r="AM8" s="519"/>
      <c r="AN8" s="519"/>
      <c r="AO8" s="520"/>
      <c r="AP8" s="518"/>
      <c r="AQ8" s="519"/>
      <c r="AR8" s="519">
        <v>0</v>
      </c>
      <c r="AS8" s="519">
        <v>0</v>
      </c>
      <c r="AT8" s="520">
        <v>0</v>
      </c>
      <c r="AU8" s="382">
        <f>L8+Q8+V8</f>
        <v>0</v>
      </c>
      <c r="AV8" s="382">
        <f t="shared" ref="AV8:AY23" si="1">M8+R8+W8+AB8+AG8+AL8+AQ8</f>
        <v>0</v>
      </c>
      <c r="AW8" s="382">
        <f t="shared" si="1"/>
        <v>0</v>
      </c>
      <c r="AX8" s="382">
        <f t="shared" si="1"/>
        <v>0</v>
      </c>
      <c r="AY8" s="382">
        <f t="shared" si="1"/>
        <v>0</v>
      </c>
      <c r="AZ8" s="301">
        <f>SUM(AW8:AY8)</f>
        <v>0</v>
      </c>
      <c r="BA8" s="66"/>
      <c r="BB8" s="66"/>
    </row>
    <row r="9" spans="1:54" x14ac:dyDescent="0.2">
      <c r="A9" t="s">
        <v>3</v>
      </c>
      <c r="B9" t="s">
        <v>141</v>
      </c>
      <c r="C9" s="358"/>
      <c r="D9" s="358"/>
      <c r="E9" t="s">
        <v>103</v>
      </c>
      <c r="F9"/>
      <c r="G9"/>
      <c r="H9" s="358">
        <f t="shared" si="0"/>
        <v>0</v>
      </c>
      <c r="I9"/>
      <c r="J9" s="412" t="s">
        <v>72</v>
      </c>
      <c r="K9" s="413"/>
      <c r="L9" s="503"/>
      <c r="M9" s="503"/>
      <c r="N9" s="503"/>
      <c r="O9" s="503"/>
      <c r="P9" s="503"/>
      <c r="Q9" s="521"/>
      <c r="R9" s="522"/>
      <c r="S9" s="522">
        <v>0</v>
      </c>
      <c r="T9" s="522">
        <v>0</v>
      </c>
      <c r="U9" s="523"/>
      <c r="V9" s="503"/>
      <c r="W9" s="503"/>
      <c r="X9" s="503"/>
      <c r="Y9" s="503"/>
      <c r="Z9" s="503"/>
      <c r="AA9" s="521"/>
      <c r="AB9" s="522"/>
      <c r="AC9" s="522"/>
      <c r="AD9" s="522"/>
      <c r="AE9" s="523"/>
      <c r="AF9" s="503"/>
      <c r="AG9" s="503"/>
      <c r="AH9" s="503"/>
      <c r="AI9" s="503"/>
      <c r="AJ9" s="503"/>
      <c r="AK9" s="521"/>
      <c r="AL9" s="522"/>
      <c r="AM9" s="522"/>
      <c r="AN9" s="522"/>
      <c r="AO9" s="523"/>
      <c r="AP9" s="521"/>
      <c r="AQ9" s="522"/>
      <c r="AR9" s="522">
        <v>0</v>
      </c>
      <c r="AS9" s="522">
        <v>0</v>
      </c>
      <c r="AT9" s="523">
        <v>0</v>
      </c>
      <c r="AU9" s="382">
        <f t="shared" ref="AU9:AU72" si="2">L9+Q9+V9</f>
        <v>0</v>
      </c>
      <c r="AV9" s="382">
        <f t="shared" si="1"/>
        <v>0</v>
      </c>
      <c r="AW9" s="382">
        <f t="shared" si="1"/>
        <v>0</v>
      </c>
      <c r="AX9" s="382">
        <f t="shared" si="1"/>
        <v>0</v>
      </c>
      <c r="AY9" s="382">
        <f t="shared" si="1"/>
        <v>0</v>
      </c>
      <c r="AZ9" s="306">
        <f t="shared" ref="AZ9:AZ82" si="3">SUM(AW9:AY9)</f>
        <v>0</v>
      </c>
      <c r="BA9" s="66"/>
      <c r="BB9" s="66"/>
    </row>
    <row r="10" spans="1:54" x14ac:dyDescent="0.2">
      <c r="A10" t="s">
        <v>4</v>
      </c>
      <c r="B10" t="s">
        <v>141</v>
      </c>
      <c r="C10" s="358"/>
      <c r="D10" s="358"/>
      <c r="E10" t="s">
        <v>103</v>
      </c>
      <c r="F10"/>
      <c r="G10"/>
      <c r="H10" s="358">
        <f t="shared" si="0"/>
        <v>0</v>
      </c>
      <c r="I10"/>
      <c r="J10" s="412" t="s">
        <v>72</v>
      </c>
      <c r="K10" s="413"/>
      <c r="L10" s="503"/>
      <c r="M10" s="503"/>
      <c r="N10" s="503"/>
      <c r="O10" s="503"/>
      <c r="P10" s="503"/>
      <c r="Q10" s="521"/>
      <c r="R10" s="522"/>
      <c r="S10" s="522">
        <v>0</v>
      </c>
      <c r="T10" s="522">
        <v>0</v>
      </c>
      <c r="U10" s="523"/>
      <c r="V10" s="503"/>
      <c r="W10" s="503"/>
      <c r="X10" s="503"/>
      <c r="Y10" s="503"/>
      <c r="Z10" s="503"/>
      <c r="AA10" s="521"/>
      <c r="AB10" s="522"/>
      <c r="AC10" s="522"/>
      <c r="AD10" s="522"/>
      <c r="AE10" s="523"/>
      <c r="AF10" s="503"/>
      <c r="AG10" s="503"/>
      <c r="AH10" s="503"/>
      <c r="AI10" s="503"/>
      <c r="AJ10" s="503"/>
      <c r="AK10" s="521"/>
      <c r="AL10" s="522"/>
      <c r="AM10" s="522"/>
      <c r="AN10" s="522"/>
      <c r="AO10" s="523"/>
      <c r="AP10" s="521"/>
      <c r="AQ10" s="522"/>
      <c r="AR10" s="522">
        <v>0</v>
      </c>
      <c r="AS10" s="522">
        <v>0</v>
      </c>
      <c r="AT10" s="523">
        <v>0</v>
      </c>
      <c r="AU10" s="382">
        <f t="shared" si="2"/>
        <v>0</v>
      </c>
      <c r="AV10" s="382">
        <f t="shared" si="1"/>
        <v>0</v>
      </c>
      <c r="AW10" s="382">
        <f t="shared" si="1"/>
        <v>0</v>
      </c>
      <c r="AX10" s="382">
        <f t="shared" si="1"/>
        <v>0</v>
      </c>
      <c r="AY10" s="382">
        <f t="shared" si="1"/>
        <v>0</v>
      </c>
      <c r="AZ10" s="306">
        <f t="shared" si="3"/>
        <v>0</v>
      </c>
      <c r="BA10" s="66"/>
      <c r="BB10" s="66"/>
    </row>
    <row r="11" spans="1:54" x14ac:dyDescent="0.2">
      <c r="A11" s="507" t="s">
        <v>5</v>
      </c>
      <c r="B11" s="507" t="s">
        <v>141</v>
      </c>
      <c r="C11" s="508">
        <v>107.52</v>
      </c>
      <c r="D11" s="508">
        <v>89.5</v>
      </c>
      <c r="E11" s="507" t="s">
        <v>103</v>
      </c>
      <c r="F11" s="507">
        <v>274.68</v>
      </c>
      <c r="G11" s="507"/>
      <c r="H11" s="508">
        <f t="shared" si="0"/>
        <v>471.7</v>
      </c>
      <c r="I11" s="1" t="s">
        <v>267</v>
      </c>
      <c r="J11" s="412" t="s">
        <v>73</v>
      </c>
      <c r="K11" s="414" t="s">
        <v>204</v>
      </c>
      <c r="L11" s="503"/>
      <c r="M11" s="503"/>
      <c r="N11" s="503"/>
      <c r="O11" s="503"/>
      <c r="P11" s="503"/>
      <c r="Q11" s="521">
        <v>80784</v>
      </c>
      <c r="R11" s="522">
        <v>108</v>
      </c>
      <c r="S11" s="522">
        <v>483.84</v>
      </c>
      <c r="T11" s="522">
        <v>402.74</v>
      </c>
      <c r="U11" s="523">
        <v>272.11</v>
      </c>
      <c r="V11" s="503">
        <v>49368</v>
      </c>
      <c r="W11" s="503">
        <v>66</v>
      </c>
      <c r="X11" s="503">
        <v>295.68</v>
      </c>
      <c r="Y11" s="503">
        <v>246.12</v>
      </c>
      <c r="Z11" s="503">
        <v>274.68</v>
      </c>
      <c r="AA11" s="521">
        <v>17952</v>
      </c>
      <c r="AB11" s="522">
        <v>290</v>
      </c>
      <c r="AC11" s="522">
        <v>107.52</v>
      </c>
      <c r="AD11" s="522">
        <v>89.5</v>
      </c>
      <c r="AE11" s="523">
        <v>274.68</v>
      </c>
      <c r="AF11" s="503"/>
      <c r="AG11" s="503"/>
      <c r="AH11" s="503"/>
      <c r="AI11" s="503"/>
      <c r="AJ11" s="503"/>
      <c r="AK11" s="521"/>
      <c r="AL11" s="522"/>
      <c r="AM11" s="522"/>
      <c r="AN11" s="522"/>
      <c r="AO11" s="523"/>
      <c r="AP11" s="521"/>
      <c r="AQ11" s="522"/>
      <c r="AR11" s="522">
        <v>0</v>
      </c>
      <c r="AS11" s="522">
        <v>0</v>
      </c>
      <c r="AT11" s="523">
        <v>0</v>
      </c>
      <c r="AU11" s="382">
        <f t="shared" si="2"/>
        <v>130152</v>
      </c>
      <c r="AV11" s="382">
        <f t="shared" si="1"/>
        <v>464</v>
      </c>
      <c r="AW11" s="382">
        <f t="shared" si="1"/>
        <v>887.04</v>
      </c>
      <c r="AX11" s="382">
        <f t="shared" si="1"/>
        <v>738.36</v>
      </c>
      <c r="AY11" s="382">
        <f t="shared" si="1"/>
        <v>821.47</v>
      </c>
      <c r="AZ11" s="306">
        <f t="shared" si="3"/>
        <v>2446.87</v>
      </c>
      <c r="BA11" s="66"/>
      <c r="BB11" s="66"/>
    </row>
    <row r="12" spans="1:54" x14ac:dyDescent="0.2">
      <c r="A12" t="s">
        <v>6</v>
      </c>
      <c r="B12" t="s">
        <v>141</v>
      </c>
      <c r="C12" s="358"/>
      <c r="D12" s="358"/>
      <c r="E12" t="s">
        <v>103</v>
      </c>
      <c r="F12"/>
      <c r="G12"/>
      <c r="H12" s="358">
        <f t="shared" si="0"/>
        <v>0</v>
      </c>
      <c r="I12"/>
      <c r="J12" s="412" t="s">
        <v>73</v>
      </c>
      <c r="K12" s="414" t="s">
        <v>198</v>
      </c>
      <c r="L12" s="503"/>
      <c r="M12" s="503"/>
      <c r="N12" s="503"/>
      <c r="O12" s="503"/>
      <c r="P12" s="503"/>
      <c r="Q12" s="521">
        <v>0</v>
      </c>
      <c r="R12" s="522">
        <v>0</v>
      </c>
      <c r="S12" s="522">
        <v>386.1</v>
      </c>
      <c r="T12" s="522">
        <v>0</v>
      </c>
      <c r="U12" s="523">
        <v>0</v>
      </c>
      <c r="V12" s="503">
        <v>0</v>
      </c>
      <c r="W12" s="503">
        <v>0</v>
      </c>
      <c r="X12" s="503">
        <v>386.1</v>
      </c>
      <c r="Y12" s="503"/>
      <c r="Z12" s="503"/>
      <c r="AA12" s="521"/>
      <c r="AB12" s="522"/>
      <c r="AC12" s="522"/>
      <c r="AD12" s="522"/>
      <c r="AE12" s="523"/>
      <c r="AF12" s="503"/>
      <c r="AG12" s="503"/>
      <c r="AH12" s="503"/>
      <c r="AI12" s="503"/>
      <c r="AJ12" s="503"/>
      <c r="AK12" s="521"/>
      <c r="AL12" s="522"/>
      <c r="AM12" s="522"/>
      <c r="AN12" s="522"/>
      <c r="AO12" s="523"/>
      <c r="AP12" s="521"/>
      <c r="AQ12" s="522"/>
      <c r="AR12" s="522">
        <v>0</v>
      </c>
      <c r="AS12" s="522">
        <v>0</v>
      </c>
      <c r="AT12" s="523">
        <v>0</v>
      </c>
      <c r="AU12" s="382">
        <f t="shared" si="2"/>
        <v>0</v>
      </c>
      <c r="AV12" s="382">
        <f t="shared" si="1"/>
        <v>0</v>
      </c>
      <c r="AW12" s="382">
        <f t="shared" si="1"/>
        <v>772.2</v>
      </c>
      <c r="AX12" s="382">
        <f t="shared" si="1"/>
        <v>0</v>
      </c>
      <c r="AY12" s="382">
        <f t="shared" si="1"/>
        <v>0</v>
      </c>
      <c r="AZ12" s="306">
        <f>SUM(AW12:AY12)</f>
        <v>772.2</v>
      </c>
      <c r="BA12" s="66"/>
      <c r="BB12" s="66"/>
    </row>
    <row r="13" spans="1:54" x14ac:dyDescent="0.2">
      <c r="A13" s="507" t="s">
        <v>7</v>
      </c>
      <c r="B13" s="507" t="s">
        <v>141</v>
      </c>
      <c r="C13" s="508">
        <v>295.68</v>
      </c>
      <c r="D13" s="508">
        <v>246.12</v>
      </c>
      <c r="E13" s="507" t="s">
        <v>103</v>
      </c>
      <c r="F13" s="507">
        <v>411.09</v>
      </c>
      <c r="G13" s="507"/>
      <c r="H13" s="508">
        <f t="shared" si="0"/>
        <v>952.88999999999987</v>
      </c>
      <c r="I13" s="1" t="s">
        <v>267</v>
      </c>
      <c r="J13" s="412" t="s">
        <v>73</v>
      </c>
      <c r="K13" s="414" t="s">
        <v>275</v>
      </c>
      <c r="L13" s="503"/>
      <c r="M13" s="503"/>
      <c r="N13" s="503"/>
      <c r="O13" s="503"/>
      <c r="P13" s="503"/>
      <c r="Q13" s="521">
        <v>5984</v>
      </c>
      <c r="R13" s="522">
        <v>8</v>
      </c>
      <c r="S13" s="522">
        <v>35.840000000000003</v>
      </c>
      <c r="T13" s="522">
        <v>29.83</v>
      </c>
      <c r="U13" s="523">
        <v>407.24</v>
      </c>
      <c r="V13" s="503">
        <v>39644</v>
      </c>
      <c r="W13" s="503">
        <v>53</v>
      </c>
      <c r="X13" s="503">
        <v>237.44</v>
      </c>
      <c r="Y13" s="503">
        <v>197.64</v>
      </c>
      <c r="Z13" s="503">
        <v>411.09</v>
      </c>
      <c r="AA13" s="521">
        <v>49368</v>
      </c>
      <c r="AB13" s="522">
        <v>748</v>
      </c>
      <c r="AC13" s="522">
        <v>295.68</v>
      </c>
      <c r="AD13" s="522">
        <v>246.12</v>
      </c>
      <c r="AE13" s="523">
        <v>411.09</v>
      </c>
      <c r="AF13" s="503"/>
      <c r="AG13" s="503"/>
      <c r="AH13" s="503"/>
      <c r="AI13" s="503"/>
      <c r="AJ13" s="503"/>
      <c r="AK13" s="521"/>
      <c r="AL13" s="522"/>
      <c r="AM13" s="522"/>
      <c r="AN13" s="522"/>
      <c r="AO13" s="523"/>
      <c r="AP13" s="521"/>
      <c r="AQ13" s="522"/>
      <c r="AR13" s="522">
        <v>0</v>
      </c>
      <c r="AS13" s="522">
        <v>0</v>
      </c>
      <c r="AT13" s="523">
        <v>0</v>
      </c>
      <c r="AU13" s="382">
        <f t="shared" si="2"/>
        <v>45628</v>
      </c>
      <c r="AV13" s="382">
        <f t="shared" si="1"/>
        <v>809</v>
      </c>
      <c r="AW13" s="382">
        <f t="shared" si="1"/>
        <v>568.96</v>
      </c>
      <c r="AX13" s="382">
        <f t="shared" si="1"/>
        <v>473.59</v>
      </c>
      <c r="AY13" s="382">
        <f t="shared" si="1"/>
        <v>1229.4199999999998</v>
      </c>
      <c r="AZ13" s="306">
        <f t="shared" si="3"/>
        <v>2271.9699999999998</v>
      </c>
      <c r="BA13" s="66"/>
      <c r="BB13" s="66"/>
    </row>
    <row r="14" spans="1:54" x14ac:dyDescent="0.2">
      <c r="A14" t="s">
        <v>120</v>
      </c>
      <c r="B14" t="s">
        <v>141</v>
      </c>
      <c r="C14" s="358"/>
      <c r="D14" s="358"/>
      <c r="E14" t="s">
        <v>103</v>
      </c>
      <c r="F14"/>
      <c r="G14"/>
      <c r="H14" s="358">
        <f t="shared" si="0"/>
        <v>0</v>
      </c>
      <c r="I14"/>
      <c r="J14" s="412" t="s">
        <v>121</v>
      </c>
      <c r="K14" s="413"/>
      <c r="L14" s="503"/>
      <c r="M14" s="503"/>
      <c r="N14" s="503"/>
      <c r="O14" s="503"/>
      <c r="P14" s="503"/>
      <c r="Q14" s="521"/>
      <c r="R14" s="522"/>
      <c r="S14" s="522"/>
      <c r="T14" s="522"/>
      <c r="U14" s="523"/>
      <c r="V14" s="503"/>
      <c r="W14" s="503"/>
      <c r="X14" s="503"/>
      <c r="Y14" s="503"/>
      <c r="Z14" s="503"/>
      <c r="AA14" s="521"/>
      <c r="AB14" s="522"/>
      <c r="AC14" s="522"/>
      <c r="AD14" s="522"/>
      <c r="AE14" s="523"/>
      <c r="AF14" s="503"/>
      <c r="AG14" s="503"/>
      <c r="AH14" s="503"/>
      <c r="AI14" s="503"/>
      <c r="AJ14" s="503"/>
      <c r="AK14" s="521"/>
      <c r="AL14" s="522"/>
      <c r="AM14" s="522"/>
      <c r="AN14" s="522"/>
      <c r="AO14" s="523"/>
      <c r="AP14" s="521"/>
      <c r="AQ14" s="522"/>
      <c r="AR14" s="522">
        <v>0</v>
      </c>
      <c r="AS14" s="522">
        <v>0</v>
      </c>
      <c r="AT14" s="523">
        <v>0</v>
      </c>
      <c r="AU14" s="382">
        <f t="shared" si="2"/>
        <v>0</v>
      </c>
      <c r="AV14" s="382">
        <f t="shared" si="1"/>
        <v>0</v>
      </c>
      <c r="AW14" s="382">
        <f t="shared" si="1"/>
        <v>0</v>
      </c>
      <c r="AX14" s="382">
        <f t="shared" si="1"/>
        <v>0</v>
      </c>
      <c r="AY14" s="382">
        <f t="shared" si="1"/>
        <v>0</v>
      </c>
      <c r="AZ14" s="306">
        <f t="shared" si="3"/>
        <v>0</v>
      </c>
      <c r="BA14" s="66"/>
      <c r="BB14" s="66"/>
    </row>
    <row r="15" spans="1:54" x14ac:dyDescent="0.2">
      <c r="A15" s="513" t="s">
        <v>8</v>
      </c>
      <c r="B15" s="513" t="s">
        <v>141</v>
      </c>
      <c r="C15" s="514">
        <v>1218.56</v>
      </c>
      <c r="D15" s="514">
        <v>1014.32</v>
      </c>
      <c r="E15" s="513" t="s">
        <v>103</v>
      </c>
      <c r="F15" s="513">
        <v>274.68</v>
      </c>
      <c r="G15" s="513"/>
      <c r="H15" s="514">
        <f t="shared" si="0"/>
        <v>2507.56</v>
      </c>
      <c r="I15" s="515" t="s">
        <v>288</v>
      </c>
      <c r="J15" s="412" t="s">
        <v>74</v>
      </c>
      <c r="K15" s="414" t="s">
        <v>292</v>
      </c>
      <c r="L15" s="503"/>
      <c r="M15" s="503"/>
      <c r="N15" s="503"/>
      <c r="O15" s="503"/>
      <c r="P15" s="503"/>
      <c r="Q15" s="521">
        <v>376992</v>
      </c>
      <c r="R15" s="522">
        <v>504</v>
      </c>
      <c r="S15" s="522">
        <v>2257.92</v>
      </c>
      <c r="T15" s="522">
        <v>1879.47</v>
      </c>
      <c r="U15" s="523">
        <v>274.68</v>
      </c>
      <c r="V15" s="503">
        <v>235620</v>
      </c>
      <c r="W15" s="503">
        <v>315</v>
      </c>
      <c r="X15" s="503">
        <v>1411.2</v>
      </c>
      <c r="Y15" s="503">
        <v>1174.67</v>
      </c>
      <c r="Z15" s="503">
        <v>274.68</v>
      </c>
      <c r="AA15" s="521">
        <v>203456</v>
      </c>
      <c r="AB15" s="522">
        <v>272</v>
      </c>
      <c r="AC15" s="522">
        <v>1218.56</v>
      </c>
      <c r="AD15" s="522">
        <v>1014.32</v>
      </c>
      <c r="AE15" s="523">
        <v>274.68</v>
      </c>
      <c r="AF15" s="503"/>
      <c r="AG15" s="503"/>
      <c r="AH15" s="503"/>
      <c r="AI15" s="503"/>
      <c r="AJ15" s="503"/>
      <c r="AK15" s="521"/>
      <c r="AL15" s="522"/>
      <c r="AM15" s="522"/>
      <c r="AN15" s="522"/>
      <c r="AO15" s="523"/>
      <c r="AP15" s="521"/>
      <c r="AQ15" s="522"/>
      <c r="AR15" s="522">
        <v>0</v>
      </c>
      <c r="AS15" s="522">
        <v>0</v>
      </c>
      <c r="AT15" s="523">
        <v>0</v>
      </c>
      <c r="AU15" s="382">
        <f t="shared" si="2"/>
        <v>612612</v>
      </c>
      <c r="AV15" s="382">
        <f t="shared" si="1"/>
        <v>1091</v>
      </c>
      <c r="AW15" s="382">
        <f t="shared" si="1"/>
        <v>4887.68</v>
      </c>
      <c r="AX15" s="382">
        <f t="shared" si="1"/>
        <v>4068.4600000000005</v>
      </c>
      <c r="AY15" s="382">
        <f t="shared" si="1"/>
        <v>824.04</v>
      </c>
      <c r="AZ15" s="306">
        <f t="shared" si="3"/>
        <v>9780.18</v>
      </c>
      <c r="BA15" s="66"/>
      <c r="BB15" s="66"/>
    </row>
    <row r="16" spans="1:54" x14ac:dyDescent="0.2">
      <c r="A16" s="513" t="s">
        <v>9</v>
      </c>
      <c r="B16" s="513" t="s">
        <v>141</v>
      </c>
      <c r="C16" s="514">
        <v>35.840000000000003</v>
      </c>
      <c r="D16" s="514">
        <v>29.83</v>
      </c>
      <c r="E16" s="513" t="s">
        <v>103</v>
      </c>
      <c r="F16" s="513">
        <v>274.68</v>
      </c>
      <c r="G16" s="513"/>
      <c r="H16" s="514">
        <f t="shared" si="0"/>
        <v>340.35</v>
      </c>
      <c r="I16" s="515" t="s">
        <v>293</v>
      </c>
      <c r="J16" s="412" t="s">
        <v>74</v>
      </c>
      <c r="K16" s="414" t="s">
        <v>259</v>
      </c>
      <c r="L16" s="503"/>
      <c r="M16" s="503"/>
      <c r="N16" s="503">
        <v>0</v>
      </c>
      <c r="O16" s="503">
        <v>0</v>
      </c>
      <c r="P16" s="503">
        <v>0</v>
      </c>
      <c r="Q16" s="521">
        <v>4488</v>
      </c>
      <c r="R16" s="522">
        <v>6</v>
      </c>
      <c r="S16" s="522">
        <v>26.88</v>
      </c>
      <c r="T16" s="522">
        <v>22.37</v>
      </c>
      <c r="U16" s="523">
        <v>274.68</v>
      </c>
      <c r="V16" s="503">
        <v>5984</v>
      </c>
      <c r="W16" s="503">
        <v>8</v>
      </c>
      <c r="X16" s="503">
        <v>35.840000000000003</v>
      </c>
      <c r="Y16" s="503">
        <v>29.83</v>
      </c>
      <c r="Z16" s="503">
        <v>274.68</v>
      </c>
      <c r="AA16" s="521">
        <v>5984</v>
      </c>
      <c r="AB16" s="522">
        <v>8</v>
      </c>
      <c r="AC16" s="522">
        <v>35.840000000000003</v>
      </c>
      <c r="AD16" s="522">
        <v>29.83</v>
      </c>
      <c r="AE16" s="523">
        <v>274.68</v>
      </c>
      <c r="AF16" s="503"/>
      <c r="AG16" s="503"/>
      <c r="AH16" s="503"/>
      <c r="AI16" s="503"/>
      <c r="AJ16" s="503"/>
      <c r="AK16" s="521"/>
      <c r="AL16" s="522"/>
      <c r="AM16" s="522"/>
      <c r="AN16" s="522"/>
      <c r="AO16" s="523"/>
      <c r="AP16" s="521"/>
      <c r="AQ16" s="522"/>
      <c r="AR16" s="522">
        <v>0</v>
      </c>
      <c r="AS16" s="522">
        <v>0</v>
      </c>
      <c r="AT16" s="523">
        <v>0</v>
      </c>
      <c r="AU16" s="382">
        <f t="shared" si="2"/>
        <v>10472</v>
      </c>
      <c r="AV16" s="382">
        <f t="shared" si="1"/>
        <v>22</v>
      </c>
      <c r="AW16" s="382">
        <f t="shared" si="1"/>
        <v>98.56</v>
      </c>
      <c r="AX16" s="382">
        <f t="shared" si="1"/>
        <v>82.03</v>
      </c>
      <c r="AY16" s="382">
        <f t="shared" si="1"/>
        <v>824.04</v>
      </c>
      <c r="AZ16" s="306">
        <f t="shared" si="3"/>
        <v>1004.63</v>
      </c>
      <c r="BA16" s="66"/>
      <c r="BB16" s="66"/>
    </row>
    <row r="17" spans="1:55" x14ac:dyDescent="0.2">
      <c r="A17" s="513" t="s">
        <v>10</v>
      </c>
      <c r="B17" s="513" t="s">
        <v>141</v>
      </c>
      <c r="C17" s="514">
        <v>775.04</v>
      </c>
      <c r="D17" s="514">
        <v>645.13</v>
      </c>
      <c r="E17" s="513" t="s">
        <v>103</v>
      </c>
      <c r="F17" s="513">
        <v>549.39</v>
      </c>
      <c r="G17" s="513"/>
      <c r="H17" s="514">
        <f t="shared" si="0"/>
        <v>1969.56</v>
      </c>
      <c r="I17" s="515" t="s">
        <v>294</v>
      </c>
      <c r="J17" s="412" t="s">
        <v>74</v>
      </c>
      <c r="K17" s="414" t="s">
        <v>250</v>
      </c>
      <c r="L17" s="503"/>
      <c r="M17" s="503"/>
      <c r="N17" s="503" t="s">
        <v>289</v>
      </c>
      <c r="O17" s="503"/>
      <c r="P17" s="503"/>
      <c r="Q17" s="521">
        <v>208692</v>
      </c>
      <c r="R17" s="522">
        <v>279</v>
      </c>
      <c r="S17" s="522">
        <v>1249.92</v>
      </c>
      <c r="T17" s="522">
        <v>1040.42</v>
      </c>
      <c r="U17" s="523">
        <v>549.39</v>
      </c>
      <c r="V17" s="503">
        <v>175032</v>
      </c>
      <c r="W17" s="503">
        <v>234</v>
      </c>
      <c r="X17" s="503">
        <v>1048.32</v>
      </c>
      <c r="Y17" s="503">
        <v>872.61</v>
      </c>
      <c r="Z17" s="503">
        <v>549.39</v>
      </c>
      <c r="AA17" s="521">
        <v>129404</v>
      </c>
      <c r="AB17" s="522">
        <v>173</v>
      </c>
      <c r="AC17" s="522">
        <v>775.04</v>
      </c>
      <c r="AD17" s="522">
        <v>645.13</v>
      </c>
      <c r="AE17" s="523">
        <v>549.39</v>
      </c>
      <c r="AF17" s="503"/>
      <c r="AG17" s="503"/>
      <c r="AH17" s="503"/>
      <c r="AI17" s="503"/>
      <c r="AJ17" s="503"/>
      <c r="AK17" s="521"/>
      <c r="AL17" s="522"/>
      <c r="AM17" s="522"/>
      <c r="AN17" s="522"/>
      <c r="AO17" s="523"/>
      <c r="AP17" s="521"/>
      <c r="AQ17" s="522"/>
      <c r="AR17" s="522">
        <v>0</v>
      </c>
      <c r="AS17" s="522">
        <v>0</v>
      </c>
      <c r="AT17" s="523">
        <v>0</v>
      </c>
      <c r="AU17" s="382">
        <f t="shared" si="2"/>
        <v>383724</v>
      </c>
      <c r="AV17" s="382">
        <f t="shared" si="1"/>
        <v>686</v>
      </c>
      <c r="AW17" s="382" t="e">
        <f t="shared" si="1"/>
        <v>#VALUE!</v>
      </c>
      <c r="AX17" s="382">
        <f t="shared" si="1"/>
        <v>2558.1600000000003</v>
      </c>
      <c r="AY17" s="382">
        <f t="shared" si="1"/>
        <v>1648.17</v>
      </c>
      <c r="AZ17" s="306" t="e">
        <f t="shared" si="3"/>
        <v>#VALUE!</v>
      </c>
      <c r="BA17" s="66"/>
      <c r="BB17" s="66"/>
    </row>
    <row r="18" spans="1:55" x14ac:dyDescent="0.2">
      <c r="A18" s="560" t="s">
        <v>11</v>
      </c>
      <c r="B18" s="560" t="s">
        <v>141</v>
      </c>
      <c r="C18" s="561">
        <v>560</v>
      </c>
      <c r="D18" s="561">
        <v>466.14</v>
      </c>
      <c r="E18" s="560" t="s">
        <v>103</v>
      </c>
      <c r="F18" s="560">
        <v>549.39</v>
      </c>
      <c r="G18" s="560"/>
      <c r="H18" s="561">
        <f t="shared" si="0"/>
        <v>1575.5299999999997</v>
      </c>
      <c r="I18" s="560" t="s">
        <v>357</v>
      </c>
      <c r="J18" s="412" t="s">
        <v>75</v>
      </c>
      <c r="K18" s="413" t="s">
        <v>156</v>
      </c>
      <c r="L18" s="503">
        <v>225896</v>
      </c>
      <c r="M18" s="503">
        <v>302</v>
      </c>
      <c r="N18" s="503">
        <v>1352.96</v>
      </c>
      <c r="O18" s="503">
        <v>1126.19</v>
      </c>
      <c r="P18" s="503">
        <v>535.25</v>
      </c>
      <c r="Q18" s="521">
        <v>312664</v>
      </c>
      <c r="R18" s="522">
        <v>418</v>
      </c>
      <c r="S18" s="522">
        <v>1872.64</v>
      </c>
      <c r="T18" s="522">
        <v>1558.76</v>
      </c>
      <c r="U18" s="523">
        <v>549.39</v>
      </c>
      <c r="V18" s="503"/>
      <c r="W18" s="503"/>
      <c r="X18" s="503"/>
      <c r="Y18" s="503"/>
      <c r="Z18" s="503"/>
      <c r="AA18" s="521">
        <v>93500</v>
      </c>
      <c r="AB18" s="522">
        <v>125</v>
      </c>
      <c r="AC18" s="522">
        <v>560</v>
      </c>
      <c r="AD18" s="522">
        <v>466.14</v>
      </c>
      <c r="AE18" s="523">
        <v>549.39</v>
      </c>
      <c r="AF18" s="503"/>
      <c r="AG18" s="503"/>
      <c r="AH18" s="503"/>
      <c r="AI18" s="503"/>
      <c r="AJ18" s="503"/>
      <c r="AK18" s="521"/>
      <c r="AL18" s="522"/>
      <c r="AM18" s="522"/>
      <c r="AN18" s="522"/>
      <c r="AO18" s="523"/>
      <c r="AP18" s="521"/>
      <c r="AQ18" s="522"/>
      <c r="AR18" s="522">
        <v>0</v>
      </c>
      <c r="AS18" s="522">
        <v>0</v>
      </c>
      <c r="AT18" s="523">
        <v>0</v>
      </c>
      <c r="AU18" s="382">
        <f t="shared" si="2"/>
        <v>538560</v>
      </c>
      <c r="AV18" s="382">
        <f t="shared" si="1"/>
        <v>845</v>
      </c>
      <c r="AW18" s="382">
        <f t="shared" si="1"/>
        <v>3785.6000000000004</v>
      </c>
      <c r="AX18" s="382">
        <f t="shared" si="1"/>
        <v>3151.0899999999997</v>
      </c>
      <c r="AY18" s="382">
        <f t="shared" si="1"/>
        <v>1634.0299999999997</v>
      </c>
      <c r="AZ18" s="306">
        <f>SUM(AW18:AY18)</f>
        <v>8570.7200000000012</v>
      </c>
      <c r="BA18" s="66"/>
      <c r="BB18" s="66"/>
    </row>
    <row r="19" spans="1:55" x14ac:dyDescent="0.2">
      <c r="A19" s="560" t="s">
        <v>12</v>
      </c>
      <c r="B19" s="560" t="s">
        <v>141</v>
      </c>
      <c r="C19" s="561">
        <v>376.32</v>
      </c>
      <c r="D19" s="561">
        <v>313.24</v>
      </c>
      <c r="E19" s="560" t="s">
        <v>103</v>
      </c>
      <c r="F19" s="560">
        <v>274.68</v>
      </c>
      <c r="G19" s="560"/>
      <c r="H19" s="561">
        <f t="shared" si="0"/>
        <v>964.24</v>
      </c>
      <c r="I19" s="560" t="s">
        <v>355</v>
      </c>
      <c r="J19" s="412" t="s">
        <v>75</v>
      </c>
      <c r="K19" s="413" t="s">
        <v>155</v>
      </c>
      <c r="L19" s="503">
        <v>295460</v>
      </c>
      <c r="M19" s="503">
        <v>395</v>
      </c>
      <c r="N19" s="503">
        <v>1769.6</v>
      </c>
      <c r="O19" s="503">
        <v>1472.99</v>
      </c>
      <c r="P19" s="503">
        <v>267.61</v>
      </c>
      <c r="Q19" s="521">
        <v>239360</v>
      </c>
      <c r="R19" s="522">
        <v>320</v>
      </c>
      <c r="S19" s="522">
        <v>1433.6</v>
      </c>
      <c r="T19" s="522">
        <v>1193.31</v>
      </c>
      <c r="U19" s="523">
        <v>274.68</v>
      </c>
      <c r="V19" s="503">
        <v>136884</v>
      </c>
      <c r="W19" s="503">
        <v>2320</v>
      </c>
      <c r="X19" s="503">
        <v>819.84</v>
      </c>
      <c r="Y19" s="503">
        <v>682.43</v>
      </c>
      <c r="Z19" s="503">
        <v>274.68</v>
      </c>
      <c r="AA19" s="521">
        <v>62832</v>
      </c>
      <c r="AB19" s="522">
        <v>84</v>
      </c>
      <c r="AC19" s="522">
        <v>376.32</v>
      </c>
      <c r="AD19" s="522">
        <v>313.24</v>
      </c>
      <c r="AE19" s="523">
        <v>274.68</v>
      </c>
      <c r="AF19" s="503"/>
      <c r="AG19" s="503"/>
      <c r="AH19" s="503"/>
      <c r="AI19" s="503"/>
      <c r="AJ19" s="503"/>
      <c r="AK19" s="521"/>
      <c r="AL19" s="522"/>
      <c r="AM19" s="522"/>
      <c r="AN19" s="522"/>
      <c r="AO19" s="523"/>
      <c r="AP19" s="521"/>
      <c r="AQ19" s="522"/>
      <c r="AR19" s="522">
        <v>0</v>
      </c>
      <c r="AS19" s="522">
        <v>0</v>
      </c>
      <c r="AT19" s="523">
        <v>0</v>
      </c>
      <c r="AU19" s="382">
        <f t="shared" si="2"/>
        <v>671704</v>
      </c>
      <c r="AV19" s="382">
        <f t="shared" si="1"/>
        <v>3119</v>
      </c>
      <c r="AW19" s="382">
        <f t="shared" si="1"/>
        <v>4399.3599999999997</v>
      </c>
      <c r="AX19" s="382">
        <f t="shared" si="1"/>
        <v>3661.9700000000003</v>
      </c>
      <c r="AY19" s="382">
        <f t="shared" si="1"/>
        <v>1091.6500000000001</v>
      </c>
      <c r="AZ19" s="306">
        <f t="shared" si="3"/>
        <v>9152.98</v>
      </c>
      <c r="BA19" s="77"/>
      <c r="BB19" s="66"/>
    </row>
    <row r="20" spans="1:55" x14ac:dyDescent="0.2">
      <c r="A20" s="513" t="s">
        <v>13</v>
      </c>
      <c r="B20" s="513" t="s">
        <v>141</v>
      </c>
      <c r="C20" s="514">
        <v>707.84</v>
      </c>
      <c r="D20" s="514">
        <v>589.20000000000005</v>
      </c>
      <c r="E20" s="513" t="s">
        <v>103</v>
      </c>
      <c r="F20" s="513">
        <v>274.68</v>
      </c>
      <c r="G20" s="513"/>
      <c r="H20" s="514">
        <f t="shared" si="0"/>
        <v>1571.72</v>
      </c>
      <c r="I20" s="515" t="s">
        <v>288</v>
      </c>
      <c r="J20" s="412" t="s">
        <v>76</v>
      </c>
      <c r="K20" s="414" t="s">
        <v>248</v>
      </c>
      <c r="L20" s="503"/>
      <c r="M20" s="503"/>
      <c r="N20" s="503"/>
      <c r="O20" s="503"/>
      <c r="P20" s="503"/>
      <c r="Q20" s="521">
        <v>279752</v>
      </c>
      <c r="R20" s="522">
        <v>374</v>
      </c>
      <c r="S20" s="522">
        <v>1675.52</v>
      </c>
      <c r="T20" s="522">
        <v>1394.68</v>
      </c>
      <c r="U20" s="523">
        <v>274.68</v>
      </c>
      <c r="V20" s="503">
        <v>179521</v>
      </c>
      <c r="W20" s="503">
        <v>240</v>
      </c>
      <c r="X20" s="503">
        <v>1075.2</v>
      </c>
      <c r="Y20" s="503">
        <v>894.98</v>
      </c>
      <c r="Z20" s="503">
        <v>274.68</v>
      </c>
      <c r="AA20" s="521">
        <v>118184</v>
      </c>
      <c r="AB20" s="522">
        <v>158</v>
      </c>
      <c r="AC20" s="522">
        <v>707.84</v>
      </c>
      <c r="AD20" s="522">
        <v>589.20000000000005</v>
      </c>
      <c r="AE20" s="523">
        <v>274.68</v>
      </c>
      <c r="AF20" s="503"/>
      <c r="AG20" s="503"/>
      <c r="AH20" s="503"/>
      <c r="AI20" s="503"/>
      <c r="AJ20" s="503"/>
      <c r="AK20" s="521"/>
      <c r="AL20" s="522"/>
      <c r="AM20" s="522"/>
      <c r="AN20" s="522"/>
      <c r="AO20" s="523"/>
      <c r="AP20" s="521"/>
      <c r="AQ20" s="522"/>
      <c r="AR20" s="522">
        <v>0</v>
      </c>
      <c r="AS20" s="522">
        <v>0</v>
      </c>
      <c r="AT20" s="523">
        <v>0</v>
      </c>
      <c r="AU20" s="382">
        <f t="shared" si="2"/>
        <v>459273</v>
      </c>
      <c r="AV20" s="382">
        <f t="shared" si="1"/>
        <v>772</v>
      </c>
      <c r="AW20" s="382">
        <f t="shared" si="1"/>
        <v>3458.5600000000004</v>
      </c>
      <c r="AX20" s="382">
        <f t="shared" si="1"/>
        <v>2878.8599999999997</v>
      </c>
      <c r="AY20" s="382">
        <f t="shared" si="1"/>
        <v>824.04</v>
      </c>
      <c r="AZ20" s="306">
        <f t="shared" si="3"/>
        <v>7161.46</v>
      </c>
      <c r="BA20" s="66"/>
      <c r="BB20" s="66"/>
    </row>
    <row r="21" spans="1:55" x14ac:dyDescent="0.2">
      <c r="A21" s="513" t="s">
        <v>14</v>
      </c>
      <c r="B21" s="513" t="s">
        <v>141</v>
      </c>
      <c r="C21" s="514">
        <v>542.08000000000004</v>
      </c>
      <c r="D21" s="514">
        <v>451.22</v>
      </c>
      <c r="E21" s="513" t="s">
        <v>103</v>
      </c>
      <c r="F21" s="513">
        <v>411.09</v>
      </c>
      <c r="G21" s="513"/>
      <c r="H21" s="514">
        <f t="shared" si="0"/>
        <v>1404.39</v>
      </c>
      <c r="I21" s="515" t="s">
        <v>290</v>
      </c>
      <c r="J21" s="412" t="s">
        <v>76</v>
      </c>
      <c r="K21" s="414" t="s">
        <v>291</v>
      </c>
      <c r="L21" s="503"/>
      <c r="M21" s="503"/>
      <c r="N21" s="503"/>
      <c r="O21" s="503"/>
      <c r="P21" s="503"/>
      <c r="Q21" s="521">
        <v>187748</v>
      </c>
      <c r="R21" s="522">
        <v>251</v>
      </c>
      <c r="S21" s="522">
        <v>1124.48</v>
      </c>
      <c r="T21" s="522">
        <v>936</v>
      </c>
      <c r="U21" s="523">
        <v>411.09</v>
      </c>
      <c r="V21" s="503">
        <v>220660</v>
      </c>
      <c r="W21" s="503">
        <v>295</v>
      </c>
      <c r="X21" s="503">
        <v>1321.6</v>
      </c>
      <c r="Y21" s="503">
        <v>1100.08</v>
      </c>
      <c r="Z21" s="503">
        <v>411.09</v>
      </c>
      <c r="AA21" s="521">
        <v>90508</v>
      </c>
      <c r="AB21" s="522">
        <v>121</v>
      </c>
      <c r="AC21" s="522">
        <v>542.08000000000004</v>
      </c>
      <c r="AD21" s="522">
        <v>451.22</v>
      </c>
      <c r="AE21" s="523">
        <v>411.09</v>
      </c>
      <c r="AF21" s="503"/>
      <c r="AG21" s="503"/>
      <c r="AH21" s="503"/>
      <c r="AI21" s="503"/>
      <c r="AJ21" s="503"/>
      <c r="AK21" s="521"/>
      <c r="AL21" s="522"/>
      <c r="AM21" s="522"/>
      <c r="AN21" s="522"/>
      <c r="AO21" s="523"/>
      <c r="AP21" s="521"/>
      <c r="AQ21" s="522"/>
      <c r="AR21" s="522">
        <v>0</v>
      </c>
      <c r="AS21" s="522">
        <v>0</v>
      </c>
      <c r="AT21" s="523">
        <v>0</v>
      </c>
      <c r="AU21" s="382">
        <f t="shared" si="2"/>
        <v>408408</v>
      </c>
      <c r="AV21" s="382">
        <f t="shared" si="1"/>
        <v>667</v>
      </c>
      <c r="AW21" s="382">
        <f t="shared" si="1"/>
        <v>2988.16</v>
      </c>
      <c r="AX21" s="382">
        <f t="shared" si="1"/>
        <v>2487.3000000000002</v>
      </c>
      <c r="AY21" s="382">
        <f t="shared" si="1"/>
        <v>1233.27</v>
      </c>
      <c r="AZ21" s="306">
        <f t="shared" si="3"/>
        <v>6708.73</v>
      </c>
      <c r="BA21" s="66"/>
      <c r="BB21" s="66"/>
    </row>
    <row r="22" spans="1:55" x14ac:dyDescent="0.2">
      <c r="A22" s="507" t="s">
        <v>15</v>
      </c>
      <c r="B22" s="507" t="s">
        <v>141</v>
      </c>
      <c r="C22" s="508">
        <v>246.4</v>
      </c>
      <c r="D22" s="508">
        <v>207.55</v>
      </c>
      <c r="E22" s="507" t="s">
        <v>103</v>
      </c>
      <c r="F22" s="507">
        <v>274.68</v>
      </c>
      <c r="G22" s="507"/>
      <c r="H22" s="508">
        <f t="shared" si="0"/>
        <v>728.63000000000011</v>
      </c>
      <c r="I22" s="509" t="s">
        <v>264</v>
      </c>
      <c r="J22" s="412" t="s">
        <v>77</v>
      </c>
      <c r="K22" s="414" t="s">
        <v>240</v>
      </c>
      <c r="L22" s="503"/>
      <c r="M22" s="503"/>
      <c r="N22" s="503"/>
      <c r="O22" s="503"/>
      <c r="P22" s="503"/>
      <c r="Q22" s="521">
        <v>14212</v>
      </c>
      <c r="R22" s="522">
        <v>19</v>
      </c>
      <c r="S22" s="522">
        <v>85.12</v>
      </c>
      <c r="T22" s="522">
        <v>71.7</v>
      </c>
      <c r="U22" s="523">
        <v>272.92</v>
      </c>
      <c r="V22" s="503">
        <v>41140</v>
      </c>
      <c r="W22" s="503">
        <v>55</v>
      </c>
      <c r="X22" s="503">
        <v>246.4</v>
      </c>
      <c r="Y22" s="503">
        <v>207.55</v>
      </c>
      <c r="Z22" s="503">
        <v>274.68</v>
      </c>
      <c r="AA22" s="521">
        <v>41140</v>
      </c>
      <c r="AB22" s="522">
        <v>697</v>
      </c>
      <c r="AC22" s="522">
        <v>246.4</v>
      </c>
      <c r="AD22" s="522">
        <v>207.55</v>
      </c>
      <c r="AE22" s="523">
        <v>274.68</v>
      </c>
      <c r="AF22" s="503"/>
      <c r="AG22" s="503"/>
      <c r="AH22" s="503"/>
      <c r="AI22" s="503"/>
      <c r="AJ22" s="503"/>
      <c r="AK22" s="521"/>
      <c r="AL22" s="522"/>
      <c r="AM22" s="522"/>
      <c r="AN22" s="522"/>
      <c r="AO22" s="523"/>
      <c r="AP22" s="521"/>
      <c r="AQ22" s="522"/>
      <c r="AR22" s="522">
        <v>0</v>
      </c>
      <c r="AS22" s="522">
        <v>0</v>
      </c>
      <c r="AT22" s="523">
        <v>0</v>
      </c>
      <c r="AU22" s="382">
        <f t="shared" si="2"/>
        <v>55352</v>
      </c>
      <c r="AV22" s="382">
        <f t="shared" si="1"/>
        <v>771</v>
      </c>
      <c r="AW22" s="382">
        <f t="shared" si="1"/>
        <v>577.91999999999996</v>
      </c>
      <c r="AX22" s="382">
        <f t="shared" si="1"/>
        <v>486.8</v>
      </c>
      <c r="AY22" s="382">
        <f t="shared" si="1"/>
        <v>822.28</v>
      </c>
      <c r="AZ22" s="306">
        <f t="shared" si="3"/>
        <v>1887</v>
      </c>
      <c r="BA22" s="66"/>
      <c r="BB22" s="66"/>
      <c r="BC22" s="3"/>
    </row>
    <row r="23" spans="1:55" x14ac:dyDescent="0.2">
      <c r="A23" s="507" t="s">
        <v>16</v>
      </c>
      <c r="B23" s="507" t="s">
        <v>141</v>
      </c>
      <c r="C23" s="508">
        <v>124.81</v>
      </c>
      <c r="D23" s="508"/>
      <c r="E23" s="507" t="s">
        <v>103</v>
      </c>
      <c r="F23" s="507">
        <v>0</v>
      </c>
      <c r="G23" s="507"/>
      <c r="H23" s="508">
        <f t="shared" si="0"/>
        <v>124.81</v>
      </c>
      <c r="I23" s="509" t="s">
        <v>264</v>
      </c>
      <c r="J23" s="412" t="s">
        <v>77</v>
      </c>
      <c r="K23" s="414" t="s">
        <v>242</v>
      </c>
      <c r="L23" s="503"/>
      <c r="M23" s="503"/>
      <c r="N23" s="503"/>
      <c r="O23" s="503"/>
      <c r="P23" s="503"/>
      <c r="Q23" s="521">
        <v>0</v>
      </c>
      <c r="R23" s="522">
        <v>0</v>
      </c>
      <c r="S23" s="522">
        <v>124.81</v>
      </c>
      <c r="T23" s="522">
        <v>0</v>
      </c>
      <c r="U23" s="523">
        <v>0</v>
      </c>
      <c r="V23" s="503">
        <v>0</v>
      </c>
      <c r="W23" s="503">
        <v>0</v>
      </c>
      <c r="X23" s="503">
        <v>124.81</v>
      </c>
      <c r="Y23" s="503">
        <v>0</v>
      </c>
      <c r="Z23" s="503">
        <v>0</v>
      </c>
      <c r="AA23" s="521">
        <v>0</v>
      </c>
      <c r="AB23" s="522">
        <v>0</v>
      </c>
      <c r="AC23" s="522">
        <v>124.81</v>
      </c>
      <c r="AD23" s="522"/>
      <c r="AE23" s="523"/>
      <c r="AF23" s="503"/>
      <c r="AG23" s="503"/>
      <c r="AH23" s="503"/>
      <c r="AI23" s="503"/>
      <c r="AJ23" s="503"/>
      <c r="AK23" s="521"/>
      <c r="AL23" s="522"/>
      <c r="AM23" s="522"/>
      <c r="AN23" s="522"/>
      <c r="AO23" s="523"/>
      <c r="AP23" s="521"/>
      <c r="AQ23" s="522"/>
      <c r="AR23" s="522">
        <v>0</v>
      </c>
      <c r="AS23" s="522">
        <v>0</v>
      </c>
      <c r="AT23" s="523">
        <v>0</v>
      </c>
      <c r="AU23" s="382">
        <f t="shared" si="2"/>
        <v>0</v>
      </c>
      <c r="AV23" s="382">
        <f t="shared" si="1"/>
        <v>0</v>
      </c>
      <c r="AW23" s="382">
        <f t="shared" si="1"/>
        <v>374.43</v>
      </c>
      <c r="AX23" s="382">
        <f t="shared" si="1"/>
        <v>0</v>
      </c>
      <c r="AY23" s="382">
        <f t="shared" si="1"/>
        <v>0</v>
      </c>
      <c r="AZ23" s="306">
        <f t="shared" si="3"/>
        <v>374.43</v>
      </c>
      <c r="BA23" s="66"/>
      <c r="BB23" s="66"/>
    </row>
    <row r="24" spans="1:55" x14ac:dyDescent="0.2">
      <c r="A24" s="507" t="s">
        <v>17</v>
      </c>
      <c r="B24" s="507" t="s">
        <v>141</v>
      </c>
      <c r="C24" s="508">
        <v>124.81</v>
      </c>
      <c r="D24" s="508"/>
      <c r="E24" s="507" t="s">
        <v>103</v>
      </c>
      <c r="F24" s="507"/>
      <c r="G24" s="507"/>
      <c r="H24" s="508">
        <f t="shared" si="0"/>
        <v>124.81</v>
      </c>
      <c r="I24" s="509" t="s">
        <v>264</v>
      </c>
      <c r="J24" s="412" t="s">
        <v>77</v>
      </c>
      <c r="K24" s="414" t="s">
        <v>265</v>
      </c>
      <c r="L24" s="503"/>
      <c r="M24" s="503"/>
      <c r="N24" s="503"/>
      <c r="O24" s="503"/>
      <c r="P24" s="503"/>
      <c r="Q24" s="521">
        <v>0</v>
      </c>
      <c r="R24" s="522">
        <v>0</v>
      </c>
      <c r="S24" s="522">
        <v>124.81</v>
      </c>
      <c r="T24" s="522">
        <v>0</v>
      </c>
      <c r="U24" s="523">
        <v>0</v>
      </c>
      <c r="V24" s="503">
        <v>0</v>
      </c>
      <c r="W24" s="503">
        <v>0</v>
      </c>
      <c r="X24" s="503">
        <v>124.81</v>
      </c>
      <c r="Y24" s="503"/>
      <c r="Z24" s="503"/>
      <c r="AA24" s="521">
        <v>0</v>
      </c>
      <c r="AB24" s="522">
        <v>0</v>
      </c>
      <c r="AC24" s="522">
        <v>124.81</v>
      </c>
      <c r="AD24" s="522"/>
      <c r="AE24" s="523"/>
      <c r="AF24" s="503"/>
      <c r="AG24" s="503"/>
      <c r="AH24" s="503"/>
      <c r="AI24" s="503"/>
      <c r="AJ24" s="503"/>
      <c r="AK24" s="521"/>
      <c r="AL24" s="522"/>
      <c r="AM24" s="522"/>
      <c r="AN24" s="522"/>
      <c r="AO24" s="523"/>
      <c r="AP24" s="521"/>
      <c r="AQ24" s="522"/>
      <c r="AR24" s="522">
        <v>0</v>
      </c>
      <c r="AS24" s="522">
        <v>0</v>
      </c>
      <c r="AT24" s="523">
        <v>0</v>
      </c>
      <c r="AU24" s="382">
        <f t="shared" si="2"/>
        <v>0</v>
      </c>
      <c r="AV24" s="382">
        <f t="shared" ref="AV24:AY71" si="4">M24+R24+W24+AB24+AG24+AL24+AQ24</f>
        <v>0</v>
      </c>
      <c r="AW24" s="382">
        <f t="shared" si="4"/>
        <v>374.43</v>
      </c>
      <c r="AX24" s="382">
        <f t="shared" si="4"/>
        <v>0</v>
      </c>
      <c r="AY24" s="382">
        <f t="shared" si="4"/>
        <v>0</v>
      </c>
      <c r="AZ24" s="306">
        <f t="shared" si="3"/>
        <v>374.43</v>
      </c>
      <c r="BA24" s="66"/>
      <c r="BB24" s="66"/>
    </row>
    <row r="25" spans="1:55" x14ac:dyDescent="0.2">
      <c r="A25" s="507" t="s">
        <v>18</v>
      </c>
      <c r="B25" s="507" t="s">
        <v>141</v>
      </c>
      <c r="C25" s="508">
        <v>456.96</v>
      </c>
      <c r="D25" s="508">
        <v>274.68</v>
      </c>
      <c r="E25" s="507" t="s">
        <v>103</v>
      </c>
      <c r="F25" s="507"/>
      <c r="G25" s="507"/>
      <c r="H25" s="508">
        <f t="shared" si="0"/>
        <v>731.64</v>
      </c>
      <c r="I25" s="509" t="s">
        <v>264</v>
      </c>
      <c r="J25" s="412" t="s">
        <v>77</v>
      </c>
      <c r="K25" s="414" t="s">
        <v>244</v>
      </c>
      <c r="L25" s="503"/>
      <c r="M25" s="503"/>
      <c r="N25" s="503"/>
      <c r="O25" s="503"/>
      <c r="P25" s="503"/>
      <c r="Q25" s="521">
        <v>79288</v>
      </c>
      <c r="R25" s="522">
        <v>106</v>
      </c>
      <c r="S25" s="522">
        <v>474.88</v>
      </c>
      <c r="T25" s="522">
        <v>0</v>
      </c>
      <c r="U25" s="523">
        <v>272.92</v>
      </c>
      <c r="V25" s="503">
        <v>140624</v>
      </c>
      <c r="W25" s="503">
        <v>188</v>
      </c>
      <c r="X25" s="503">
        <v>842.24</v>
      </c>
      <c r="Y25" s="503"/>
      <c r="Z25" s="503">
        <v>274.68</v>
      </c>
      <c r="AA25" s="521">
        <v>76296</v>
      </c>
      <c r="AB25" s="522">
        <v>1293</v>
      </c>
      <c r="AC25" s="522">
        <v>456.96</v>
      </c>
      <c r="AD25" s="522">
        <v>274.68</v>
      </c>
      <c r="AE25" s="523"/>
      <c r="AF25" s="503"/>
      <c r="AG25" s="503"/>
      <c r="AH25" s="503"/>
      <c r="AI25" s="503"/>
      <c r="AJ25" s="503"/>
      <c r="AK25" s="521"/>
      <c r="AL25" s="522"/>
      <c r="AM25" s="522"/>
      <c r="AN25" s="522"/>
      <c r="AO25" s="523"/>
      <c r="AP25" s="521"/>
      <c r="AQ25" s="522"/>
      <c r="AR25" s="522">
        <v>0</v>
      </c>
      <c r="AS25" s="522">
        <v>0</v>
      </c>
      <c r="AT25" s="523">
        <v>0</v>
      </c>
      <c r="AU25" s="382">
        <f t="shared" si="2"/>
        <v>219912</v>
      </c>
      <c r="AV25" s="382">
        <f t="shared" si="4"/>
        <v>1587</v>
      </c>
      <c r="AW25" s="382">
        <f t="shared" si="4"/>
        <v>1774.08</v>
      </c>
      <c r="AX25" s="382">
        <f t="shared" si="4"/>
        <v>274.68</v>
      </c>
      <c r="AY25" s="382">
        <f t="shared" si="4"/>
        <v>547.6</v>
      </c>
      <c r="AZ25" s="306">
        <f t="shared" si="3"/>
        <v>2596.3599999999997</v>
      </c>
      <c r="BA25" s="66"/>
      <c r="BB25" s="77"/>
    </row>
    <row r="26" spans="1:55" x14ac:dyDescent="0.2">
      <c r="A26" s="507" t="s">
        <v>19</v>
      </c>
      <c r="B26" s="507" t="s">
        <v>141</v>
      </c>
      <c r="C26" s="508">
        <v>161.28</v>
      </c>
      <c r="D26" s="508">
        <v>135.85</v>
      </c>
      <c r="E26" s="507" t="s">
        <v>103</v>
      </c>
      <c r="F26" s="507">
        <v>205.56</v>
      </c>
      <c r="G26" s="507"/>
      <c r="H26" s="508">
        <f t="shared" si="0"/>
        <v>502.69</v>
      </c>
      <c r="I26" s="509" t="s">
        <v>264</v>
      </c>
      <c r="J26" s="412" t="s">
        <v>77</v>
      </c>
      <c r="K26" s="414" t="s">
        <v>241</v>
      </c>
      <c r="L26" s="503"/>
      <c r="M26" s="503"/>
      <c r="N26" s="503"/>
      <c r="O26" s="503"/>
      <c r="P26" s="503"/>
      <c r="Q26" s="521">
        <v>17204</v>
      </c>
      <c r="R26" s="522">
        <v>23</v>
      </c>
      <c r="S26" s="522">
        <v>103.04</v>
      </c>
      <c r="T26" s="522">
        <v>86.79</v>
      </c>
      <c r="U26" s="523">
        <v>204.23</v>
      </c>
      <c r="V26" s="503">
        <v>29920</v>
      </c>
      <c r="W26" s="503">
        <v>40</v>
      </c>
      <c r="X26" s="503">
        <v>179.2</v>
      </c>
      <c r="Y26" s="503">
        <v>150.94</v>
      </c>
      <c r="Z26" s="503">
        <v>205.56</v>
      </c>
      <c r="AA26" s="521">
        <v>26928</v>
      </c>
      <c r="AB26" s="522">
        <v>456</v>
      </c>
      <c r="AC26" s="522">
        <v>161.28</v>
      </c>
      <c r="AD26" s="522">
        <v>135.85</v>
      </c>
      <c r="AE26" s="523">
        <v>205.56</v>
      </c>
      <c r="AF26" s="503"/>
      <c r="AG26" s="503"/>
      <c r="AH26" s="503"/>
      <c r="AI26" s="503"/>
      <c r="AJ26" s="503"/>
      <c r="AK26" s="521"/>
      <c r="AL26" s="522"/>
      <c r="AM26" s="522"/>
      <c r="AN26" s="522"/>
      <c r="AO26" s="523"/>
      <c r="AP26" s="521"/>
      <c r="AQ26" s="522"/>
      <c r="AR26" s="522">
        <v>0</v>
      </c>
      <c r="AS26" s="522">
        <v>0</v>
      </c>
      <c r="AT26" s="523">
        <v>0</v>
      </c>
      <c r="AU26" s="382">
        <f t="shared" si="2"/>
        <v>47124</v>
      </c>
      <c r="AV26" s="382">
        <f t="shared" si="4"/>
        <v>519</v>
      </c>
      <c r="AW26" s="382">
        <f>N26+S26+X26+AC26+AH26+AM26+AR26</f>
        <v>443.52</v>
      </c>
      <c r="AX26" s="382">
        <f t="shared" si="4"/>
        <v>373.58000000000004</v>
      </c>
      <c r="AY26" s="382">
        <f t="shared" si="4"/>
        <v>615.34999999999991</v>
      </c>
      <c r="AZ26" s="306">
        <f t="shared" si="3"/>
        <v>1432.4499999999998</v>
      </c>
      <c r="BA26" s="66"/>
      <c r="BB26" s="77"/>
    </row>
    <row r="27" spans="1:55" x14ac:dyDescent="0.2">
      <c r="A27" s="507" t="s">
        <v>20</v>
      </c>
      <c r="B27" s="507" t="s">
        <v>141</v>
      </c>
      <c r="C27" s="508">
        <v>922.88</v>
      </c>
      <c r="D27" s="508">
        <v>768.19</v>
      </c>
      <c r="E27" s="507" t="s">
        <v>103</v>
      </c>
      <c r="F27" s="507">
        <v>274.68</v>
      </c>
      <c r="G27" s="507"/>
      <c r="H27" s="508">
        <f t="shared" si="0"/>
        <v>1965.7500000000002</v>
      </c>
      <c r="I27" s="509" t="s">
        <v>268</v>
      </c>
      <c r="J27" s="412" t="s">
        <v>78</v>
      </c>
      <c r="K27" s="414" t="s">
        <v>233</v>
      </c>
      <c r="L27" s="503"/>
      <c r="M27" s="503"/>
      <c r="N27" s="503"/>
      <c r="O27" s="503"/>
      <c r="P27" s="503"/>
      <c r="Q27" s="521">
        <v>571472</v>
      </c>
      <c r="R27" s="522">
        <v>764</v>
      </c>
      <c r="S27" s="522">
        <v>3422.72</v>
      </c>
      <c r="T27" s="522">
        <v>2849.03</v>
      </c>
      <c r="U27" s="523">
        <v>272.92</v>
      </c>
      <c r="V27" s="503">
        <v>271524</v>
      </c>
      <c r="W27" s="503">
        <v>363</v>
      </c>
      <c r="X27" s="503">
        <v>1626.24</v>
      </c>
      <c r="Y27" s="503">
        <v>1353.66</v>
      </c>
      <c r="Z27" s="503">
        <v>274.68</v>
      </c>
      <c r="AA27" s="521">
        <v>154088</v>
      </c>
      <c r="AB27" s="522">
        <v>2485</v>
      </c>
      <c r="AC27" s="522">
        <v>922.88</v>
      </c>
      <c r="AD27" s="522">
        <v>768.19</v>
      </c>
      <c r="AE27" s="523">
        <v>274.68</v>
      </c>
      <c r="AF27" s="503"/>
      <c r="AG27" s="503"/>
      <c r="AH27" s="503"/>
      <c r="AI27" s="503"/>
      <c r="AJ27" s="503"/>
      <c r="AK27" s="521"/>
      <c r="AL27" s="522"/>
      <c r="AM27" s="522"/>
      <c r="AN27" s="522"/>
      <c r="AO27" s="523"/>
      <c r="AP27" s="521"/>
      <c r="AQ27" s="522"/>
      <c r="AR27" s="522">
        <v>0</v>
      </c>
      <c r="AS27" s="522">
        <v>0</v>
      </c>
      <c r="AT27" s="523">
        <v>0</v>
      </c>
      <c r="AU27" s="382">
        <f t="shared" si="2"/>
        <v>842996</v>
      </c>
      <c r="AV27" s="382">
        <f t="shared" si="4"/>
        <v>3612</v>
      </c>
      <c r="AW27" s="382">
        <f t="shared" si="4"/>
        <v>5971.84</v>
      </c>
      <c r="AX27" s="382">
        <f t="shared" si="4"/>
        <v>4970.880000000001</v>
      </c>
      <c r="AY27" s="382">
        <f t="shared" si="4"/>
        <v>822.28</v>
      </c>
      <c r="AZ27" s="306">
        <f t="shared" si="3"/>
        <v>11765.000000000002</v>
      </c>
      <c r="BA27" s="66"/>
      <c r="BB27" s="66"/>
    </row>
    <row r="28" spans="1:55" x14ac:dyDescent="0.2">
      <c r="A28" s="507" t="s">
        <v>21</v>
      </c>
      <c r="B28" s="507" t="s">
        <v>141</v>
      </c>
      <c r="C28" s="508">
        <v>963.2</v>
      </c>
      <c r="D28" s="508">
        <v>801.76</v>
      </c>
      <c r="E28" s="507" t="s">
        <v>103</v>
      </c>
      <c r="F28" s="507">
        <v>549.39</v>
      </c>
      <c r="G28" s="507"/>
      <c r="H28" s="508">
        <f t="shared" si="0"/>
        <v>2314.35</v>
      </c>
      <c r="I28" s="509" t="s">
        <v>268</v>
      </c>
      <c r="J28" s="412" t="s">
        <v>78</v>
      </c>
      <c r="K28" s="414" t="s">
        <v>278</v>
      </c>
      <c r="L28" s="503"/>
      <c r="M28" s="503"/>
      <c r="N28" s="503"/>
      <c r="O28" s="503"/>
      <c r="P28" s="503"/>
      <c r="Q28" s="521">
        <v>219912</v>
      </c>
      <c r="R28" s="522">
        <v>294</v>
      </c>
      <c r="S28" s="522">
        <v>1317.12</v>
      </c>
      <c r="T28" s="522">
        <v>1096.3599999999999</v>
      </c>
      <c r="U28" s="523">
        <v>545.86</v>
      </c>
      <c r="V28" s="503">
        <v>133892</v>
      </c>
      <c r="W28" s="503">
        <v>179</v>
      </c>
      <c r="X28" s="503">
        <v>801.92</v>
      </c>
      <c r="Y28" s="503">
        <v>667.51</v>
      </c>
      <c r="Z28" s="503">
        <v>549.39</v>
      </c>
      <c r="AA28" s="521">
        <v>160820</v>
      </c>
      <c r="AB28" s="522">
        <v>2594</v>
      </c>
      <c r="AC28" s="522">
        <v>963.2</v>
      </c>
      <c r="AD28" s="522">
        <v>801.76</v>
      </c>
      <c r="AE28" s="523">
        <v>549.39</v>
      </c>
      <c r="AF28" s="503"/>
      <c r="AG28" s="503"/>
      <c r="AH28" s="503"/>
      <c r="AI28" s="503"/>
      <c r="AJ28" s="503"/>
      <c r="AK28" s="521"/>
      <c r="AL28" s="522"/>
      <c r="AM28" s="522"/>
      <c r="AN28" s="522"/>
      <c r="AO28" s="523"/>
      <c r="AP28" s="521"/>
      <c r="AQ28" s="522"/>
      <c r="AR28" s="522">
        <v>0</v>
      </c>
      <c r="AS28" s="522">
        <v>0</v>
      </c>
      <c r="AT28" s="523">
        <v>0</v>
      </c>
      <c r="AU28" s="382">
        <f t="shared" si="2"/>
        <v>353804</v>
      </c>
      <c r="AV28" s="382">
        <f t="shared" si="4"/>
        <v>3067</v>
      </c>
      <c r="AW28" s="382">
        <f t="shared" si="4"/>
        <v>3082.24</v>
      </c>
      <c r="AX28" s="382">
        <f t="shared" si="4"/>
        <v>2565.63</v>
      </c>
      <c r="AY28" s="382">
        <f t="shared" si="4"/>
        <v>1644.6399999999999</v>
      </c>
      <c r="AZ28" s="306">
        <f t="shared" si="3"/>
        <v>7292.51</v>
      </c>
      <c r="BA28" s="66"/>
      <c r="BB28" s="66"/>
    </row>
    <row r="29" spans="1:55" x14ac:dyDescent="0.2">
      <c r="A29" s="507" t="s">
        <v>22</v>
      </c>
      <c r="B29" s="507" t="s">
        <v>141</v>
      </c>
      <c r="C29" s="508">
        <v>322.56</v>
      </c>
      <c r="D29" s="508">
        <v>268.5</v>
      </c>
      <c r="E29" s="507" t="s">
        <v>103</v>
      </c>
      <c r="F29" s="507">
        <v>274.68</v>
      </c>
      <c r="G29" s="507"/>
      <c r="H29" s="508">
        <f t="shared" si="0"/>
        <v>865.74</v>
      </c>
      <c r="I29" s="509" t="s">
        <v>270</v>
      </c>
      <c r="J29" s="412" t="s">
        <v>79</v>
      </c>
      <c r="K29" s="414" t="s">
        <v>206</v>
      </c>
      <c r="L29" s="503"/>
      <c r="M29" s="503"/>
      <c r="N29" s="503"/>
      <c r="O29" s="503"/>
      <c r="P29" s="503"/>
      <c r="Q29" s="521">
        <v>356048</v>
      </c>
      <c r="R29" s="522">
        <v>476</v>
      </c>
      <c r="S29" s="522">
        <v>2132.48</v>
      </c>
      <c r="T29" s="522">
        <v>1775.05</v>
      </c>
      <c r="U29" s="523">
        <v>271.95</v>
      </c>
      <c r="V29" s="503">
        <v>160072</v>
      </c>
      <c r="W29" s="503">
        <v>214</v>
      </c>
      <c r="X29" s="503">
        <v>958.72</v>
      </c>
      <c r="Y29" s="503">
        <v>798.03</v>
      </c>
      <c r="Z29" s="503">
        <v>274.68</v>
      </c>
      <c r="AA29" s="521">
        <v>53856</v>
      </c>
      <c r="AB29" s="522">
        <v>883</v>
      </c>
      <c r="AC29" s="522">
        <v>322.56</v>
      </c>
      <c r="AD29" s="522">
        <v>268.5</v>
      </c>
      <c r="AE29" s="523">
        <v>274.68</v>
      </c>
      <c r="AF29" s="503"/>
      <c r="AG29" s="503"/>
      <c r="AH29" s="503"/>
      <c r="AI29" s="503"/>
      <c r="AJ29" s="503"/>
      <c r="AK29" s="521"/>
      <c r="AL29" s="522"/>
      <c r="AM29" s="522"/>
      <c r="AN29" s="522"/>
      <c r="AO29" s="523"/>
      <c r="AP29" s="521"/>
      <c r="AQ29" s="522"/>
      <c r="AR29" s="522">
        <v>0</v>
      </c>
      <c r="AS29" s="522">
        <v>0</v>
      </c>
      <c r="AT29" s="523">
        <v>0</v>
      </c>
      <c r="AU29" s="382">
        <f t="shared" si="2"/>
        <v>516120</v>
      </c>
      <c r="AV29" s="382">
        <f t="shared" si="4"/>
        <v>1573</v>
      </c>
      <c r="AW29" s="382">
        <f t="shared" si="4"/>
        <v>3413.7599999999998</v>
      </c>
      <c r="AX29" s="382">
        <f t="shared" si="4"/>
        <v>2841.58</v>
      </c>
      <c r="AY29" s="382">
        <f t="shared" si="4"/>
        <v>821.31</v>
      </c>
      <c r="AZ29" s="306">
        <f t="shared" si="3"/>
        <v>7076.65</v>
      </c>
      <c r="BA29" s="66"/>
      <c r="BB29" s="66"/>
    </row>
    <row r="30" spans="1:55" x14ac:dyDescent="0.2">
      <c r="A30" s="507" t="s">
        <v>23</v>
      </c>
      <c r="B30" s="507" t="s">
        <v>141</v>
      </c>
      <c r="C30" s="508">
        <v>752.64</v>
      </c>
      <c r="D30" s="508">
        <v>626.49</v>
      </c>
      <c r="E30" s="507" t="s">
        <v>103</v>
      </c>
      <c r="F30" s="507">
        <v>274.68</v>
      </c>
      <c r="G30" s="507"/>
      <c r="H30" s="508">
        <f t="shared" si="0"/>
        <v>1653.8100000000002</v>
      </c>
      <c r="I30" s="509" t="s">
        <v>270</v>
      </c>
      <c r="J30" s="412" t="s">
        <v>79</v>
      </c>
      <c r="K30" s="414" t="s">
        <v>271</v>
      </c>
      <c r="L30" s="503"/>
      <c r="M30" s="503"/>
      <c r="N30" s="503"/>
      <c r="O30" s="503"/>
      <c r="P30" s="503"/>
      <c r="Q30" s="521">
        <v>144364</v>
      </c>
      <c r="R30" s="522">
        <v>193</v>
      </c>
      <c r="S30" s="522">
        <v>864.64</v>
      </c>
      <c r="T30" s="522">
        <v>719.72</v>
      </c>
      <c r="U30" s="523">
        <v>271.95</v>
      </c>
      <c r="V30" s="503">
        <v>169048</v>
      </c>
      <c r="W30" s="503">
        <v>226</v>
      </c>
      <c r="X30" s="503">
        <v>1012.48</v>
      </c>
      <c r="Y30" s="503">
        <v>842.78</v>
      </c>
      <c r="Z30" s="503">
        <v>274.68</v>
      </c>
      <c r="AA30" s="521">
        <v>125664</v>
      </c>
      <c r="AB30" s="522">
        <v>2060</v>
      </c>
      <c r="AC30" s="522">
        <v>752.64</v>
      </c>
      <c r="AD30" s="522">
        <v>626.49</v>
      </c>
      <c r="AE30" s="523">
        <v>274.68</v>
      </c>
      <c r="AF30" s="503"/>
      <c r="AG30" s="503"/>
      <c r="AH30" s="503"/>
      <c r="AI30" s="503"/>
      <c r="AJ30" s="503"/>
      <c r="AK30" s="521"/>
      <c r="AL30" s="522"/>
      <c r="AM30" s="522"/>
      <c r="AN30" s="522"/>
      <c r="AO30" s="523"/>
      <c r="AP30" s="521"/>
      <c r="AQ30" s="522"/>
      <c r="AR30" s="522">
        <v>0</v>
      </c>
      <c r="AS30" s="522">
        <v>0</v>
      </c>
      <c r="AT30" s="523">
        <v>0</v>
      </c>
      <c r="AU30" s="382">
        <f t="shared" si="2"/>
        <v>313412</v>
      </c>
      <c r="AV30" s="382">
        <f t="shared" si="4"/>
        <v>2479</v>
      </c>
      <c r="AW30" s="382">
        <f t="shared" si="4"/>
        <v>2629.7599999999998</v>
      </c>
      <c r="AX30" s="382">
        <f t="shared" si="4"/>
        <v>2188.9899999999998</v>
      </c>
      <c r="AY30" s="382">
        <f t="shared" si="4"/>
        <v>821.31</v>
      </c>
      <c r="AZ30" s="306">
        <f t="shared" si="3"/>
        <v>5640.0599999999995</v>
      </c>
      <c r="BA30" s="66"/>
      <c r="BB30" s="66"/>
    </row>
    <row r="31" spans="1:55" x14ac:dyDescent="0.2">
      <c r="A31" s="507" t="s">
        <v>24</v>
      </c>
      <c r="B31" s="507" t="s">
        <v>141</v>
      </c>
      <c r="C31" s="508">
        <v>1070.72</v>
      </c>
      <c r="D31" s="508">
        <v>891.25</v>
      </c>
      <c r="E31" s="507" t="s">
        <v>103</v>
      </c>
      <c r="F31" s="507">
        <v>411.09</v>
      </c>
      <c r="G31" s="507"/>
      <c r="H31" s="508">
        <f t="shared" si="0"/>
        <v>2373.06</v>
      </c>
      <c r="I31" s="509" t="s">
        <v>276</v>
      </c>
      <c r="J31" s="412" t="s">
        <v>79</v>
      </c>
      <c r="K31" s="414" t="s">
        <v>277</v>
      </c>
      <c r="L31" s="503"/>
      <c r="M31" s="503"/>
      <c r="N31" s="503"/>
      <c r="O31" s="503"/>
      <c r="P31" s="503"/>
      <c r="Q31" s="521">
        <v>176528</v>
      </c>
      <c r="R31" s="522">
        <v>236</v>
      </c>
      <c r="S31" s="522">
        <v>1057.28</v>
      </c>
      <c r="T31" s="522">
        <v>880.07</v>
      </c>
      <c r="U31" s="523">
        <v>407</v>
      </c>
      <c r="V31" s="503">
        <v>234124</v>
      </c>
      <c r="W31" s="503">
        <v>313</v>
      </c>
      <c r="X31" s="503">
        <v>1402.24</v>
      </c>
      <c r="Y31" s="503">
        <v>1167.21</v>
      </c>
      <c r="Z31" s="503">
        <v>411.09</v>
      </c>
      <c r="AA31" s="521">
        <v>178772</v>
      </c>
      <c r="AB31" s="522">
        <v>2931</v>
      </c>
      <c r="AC31" s="522">
        <v>1070.72</v>
      </c>
      <c r="AD31" s="522">
        <v>891.25</v>
      </c>
      <c r="AE31" s="523">
        <v>411.09</v>
      </c>
      <c r="AF31" s="503"/>
      <c r="AG31" s="503"/>
      <c r="AH31" s="503"/>
      <c r="AI31" s="503"/>
      <c r="AJ31" s="503"/>
      <c r="AK31" s="521"/>
      <c r="AL31" s="522"/>
      <c r="AM31" s="522"/>
      <c r="AN31" s="522"/>
      <c r="AO31" s="523"/>
      <c r="AP31" s="521"/>
      <c r="AQ31" s="522"/>
      <c r="AR31" s="522">
        <v>0</v>
      </c>
      <c r="AS31" s="522">
        <v>0</v>
      </c>
      <c r="AT31" s="523">
        <v>0</v>
      </c>
      <c r="AU31" s="382">
        <f t="shared" si="2"/>
        <v>410652</v>
      </c>
      <c r="AV31" s="382">
        <f t="shared" si="4"/>
        <v>3480</v>
      </c>
      <c r="AW31" s="382">
        <f t="shared" si="4"/>
        <v>3530.24</v>
      </c>
      <c r="AX31" s="382">
        <f t="shared" si="4"/>
        <v>2938.53</v>
      </c>
      <c r="AY31" s="382">
        <f t="shared" si="4"/>
        <v>1229.1799999999998</v>
      </c>
      <c r="AZ31" s="306">
        <f t="shared" si="3"/>
        <v>7697.9500000000007</v>
      </c>
      <c r="BA31" s="66"/>
      <c r="BB31" s="66"/>
    </row>
    <row r="32" spans="1:55" x14ac:dyDescent="0.2">
      <c r="A32" s="507" t="s">
        <v>25</v>
      </c>
      <c r="B32" s="507" t="s">
        <v>141</v>
      </c>
      <c r="C32" s="508">
        <v>199.49</v>
      </c>
      <c r="D32" s="508"/>
      <c r="E32" s="507" t="s">
        <v>103</v>
      </c>
      <c r="F32" s="507"/>
      <c r="G32" s="507"/>
      <c r="H32" s="508">
        <f t="shared" si="0"/>
        <v>199.49</v>
      </c>
      <c r="I32" s="509" t="s">
        <v>270</v>
      </c>
      <c r="J32" s="412" t="s">
        <v>80</v>
      </c>
      <c r="K32" s="414" t="s">
        <v>207</v>
      </c>
      <c r="L32" s="503"/>
      <c r="M32" s="503"/>
      <c r="N32" s="503"/>
      <c r="O32" s="503"/>
      <c r="P32" s="503"/>
      <c r="Q32" s="521">
        <v>0</v>
      </c>
      <c r="R32" s="522"/>
      <c r="S32" s="522">
        <v>199.49</v>
      </c>
      <c r="T32" s="522">
        <v>0</v>
      </c>
      <c r="U32" s="523">
        <v>0</v>
      </c>
      <c r="V32" s="503">
        <v>0</v>
      </c>
      <c r="W32" s="503">
        <v>0</v>
      </c>
      <c r="X32" s="503">
        <v>398.98</v>
      </c>
      <c r="Y32" s="503"/>
      <c r="Z32" s="503"/>
      <c r="AA32" s="521">
        <v>0</v>
      </c>
      <c r="AB32" s="522">
        <v>0</v>
      </c>
      <c r="AC32" s="522">
        <v>199.49</v>
      </c>
      <c r="AD32" s="522"/>
      <c r="AE32" s="523"/>
      <c r="AF32" s="503"/>
      <c r="AG32" s="503"/>
      <c r="AH32" s="503"/>
      <c r="AI32" s="503"/>
      <c r="AJ32" s="503"/>
      <c r="AK32" s="521"/>
      <c r="AL32" s="522"/>
      <c r="AM32" s="522"/>
      <c r="AN32" s="522"/>
      <c r="AO32" s="523"/>
      <c r="AP32" s="521"/>
      <c r="AQ32" s="522"/>
      <c r="AR32" s="522">
        <v>0</v>
      </c>
      <c r="AS32" s="522">
        <v>0</v>
      </c>
      <c r="AT32" s="523">
        <v>0</v>
      </c>
      <c r="AU32" s="382">
        <f t="shared" si="2"/>
        <v>0</v>
      </c>
      <c r="AV32" s="382">
        <f t="shared" si="4"/>
        <v>0</v>
      </c>
      <c r="AW32" s="382">
        <f t="shared" si="4"/>
        <v>797.96</v>
      </c>
      <c r="AX32" s="382">
        <f t="shared" si="4"/>
        <v>0</v>
      </c>
      <c r="AY32" s="382">
        <f t="shared" si="4"/>
        <v>0</v>
      </c>
      <c r="AZ32" s="306">
        <f t="shared" si="3"/>
        <v>797.96</v>
      </c>
      <c r="BA32" s="66"/>
      <c r="BB32" s="66"/>
    </row>
    <row r="33" spans="1:54" s="6" customFormat="1" x14ac:dyDescent="0.2">
      <c r="A33" s="507" t="s">
        <v>26</v>
      </c>
      <c r="B33" s="507" t="s">
        <v>141</v>
      </c>
      <c r="C33" s="508">
        <v>35.840000000000003</v>
      </c>
      <c r="D33" s="508">
        <v>29.83</v>
      </c>
      <c r="E33" s="507" t="s">
        <v>103</v>
      </c>
      <c r="F33" s="507">
        <v>140.16</v>
      </c>
      <c r="G33" s="507"/>
      <c r="H33" s="508">
        <f t="shared" si="0"/>
        <v>205.82999999999998</v>
      </c>
      <c r="I33" s="509" t="s">
        <v>268</v>
      </c>
      <c r="J33" s="500" t="s">
        <v>81</v>
      </c>
      <c r="K33" s="501" t="s">
        <v>234</v>
      </c>
      <c r="L33" s="503"/>
      <c r="M33" s="503"/>
      <c r="N33" s="503"/>
      <c r="O33" s="503"/>
      <c r="P33" s="503"/>
      <c r="Q33" s="521">
        <v>9724</v>
      </c>
      <c r="R33" s="522">
        <v>13</v>
      </c>
      <c r="S33" s="522">
        <v>58.24</v>
      </c>
      <c r="T33" s="522">
        <v>48.48</v>
      </c>
      <c r="U33" s="523">
        <v>139.26</v>
      </c>
      <c r="V33" s="503">
        <v>5236</v>
      </c>
      <c r="W33" s="503">
        <v>7</v>
      </c>
      <c r="X33" s="503">
        <v>31.36</v>
      </c>
      <c r="Y33" s="503">
        <v>26.1</v>
      </c>
      <c r="Z33" s="503">
        <v>140.16</v>
      </c>
      <c r="AA33" s="521">
        <v>5984</v>
      </c>
      <c r="AB33" s="522">
        <v>97</v>
      </c>
      <c r="AC33" s="522">
        <v>35.840000000000003</v>
      </c>
      <c r="AD33" s="522">
        <v>29.83</v>
      </c>
      <c r="AE33" s="523">
        <v>140.16</v>
      </c>
      <c r="AF33" s="503"/>
      <c r="AG33" s="503"/>
      <c r="AH33" s="503"/>
      <c r="AI33" s="503"/>
      <c r="AJ33" s="503"/>
      <c r="AK33" s="521"/>
      <c r="AL33" s="522"/>
      <c r="AM33" s="522"/>
      <c r="AN33" s="522"/>
      <c r="AO33" s="523"/>
      <c r="AP33" s="521"/>
      <c r="AQ33" s="522"/>
      <c r="AR33" s="522">
        <v>0</v>
      </c>
      <c r="AS33" s="522">
        <v>0</v>
      </c>
      <c r="AT33" s="523">
        <v>0</v>
      </c>
      <c r="AU33" s="394">
        <f t="shared" si="2"/>
        <v>14960</v>
      </c>
      <c r="AV33" s="394">
        <f t="shared" si="4"/>
        <v>117</v>
      </c>
      <c r="AW33" s="394">
        <f t="shared" si="4"/>
        <v>125.44</v>
      </c>
      <c r="AX33" s="394">
        <f t="shared" si="4"/>
        <v>104.41</v>
      </c>
      <c r="AY33" s="394">
        <f t="shared" si="4"/>
        <v>419.57999999999993</v>
      </c>
      <c r="AZ33" s="314">
        <f t="shared" si="3"/>
        <v>649.42999999999995</v>
      </c>
      <c r="BA33" s="218"/>
      <c r="BB33" s="218"/>
    </row>
    <row r="34" spans="1:54" s="6" customFormat="1" x14ac:dyDescent="0.2">
      <c r="A34" s="507" t="s">
        <v>27</v>
      </c>
      <c r="B34" s="507" t="s">
        <v>141</v>
      </c>
      <c r="C34" s="508">
        <v>85.12</v>
      </c>
      <c r="D34" s="508">
        <v>70.849999999999994</v>
      </c>
      <c r="E34" s="507" t="s">
        <v>103</v>
      </c>
      <c r="F34" s="507">
        <v>274.68</v>
      </c>
      <c r="G34" s="507"/>
      <c r="H34" s="508">
        <f t="shared" si="0"/>
        <v>430.65</v>
      </c>
      <c r="I34" s="510" t="s">
        <v>268</v>
      </c>
      <c r="J34" s="500" t="s">
        <v>81</v>
      </c>
      <c r="K34" s="501" t="s">
        <v>235</v>
      </c>
      <c r="L34" s="503"/>
      <c r="M34" s="503"/>
      <c r="N34" s="503"/>
      <c r="O34" s="503"/>
      <c r="P34" s="503"/>
      <c r="Q34" s="521">
        <v>5984</v>
      </c>
      <c r="R34" s="522">
        <v>8</v>
      </c>
      <c r="S34" s="522">
        <v>35.840000000000003</v>
      </c>
      <c r="T34" s="522">
        <v>29.83</v>
      </c>
      <c r="U34" s="523">
        <v>272.92</v>
      </c>
      <c r="V34" s="503">
        <v>11968</v>
      </c>
      <c r="W34" s="503">
        <v>16</v>
      </c>
      <c r="X34" s="503">
        <v>71.680000000000007</v>
      </c>
      <c r="Y34" s="503">
        <v>59.67</v>
      </c>
      <c r="Z34" s="503">
        <v>274.68</v>
      </c>
      <c r="AA34" s="521">
        <v>14212</v>
      </c>
      <c r="AB34" s="522">
        <v>229</v>
      </c>
      <c r="AC34" s="522">
        <v>85.12</v>
      </c>
      <c r="AD34" s="522">
        <v>70.849999999999994</v>
      </c>
      <c r="AE34" s="523">
        <v>274.68</v>
      </c>
      <c r="AF34" s="503"/>
      <c r="AG34" s="503"/>
      <c r="AH34" s="503"/>
      <c r="AI34" s="503"/>
      <c r="AJ34" s="503"/>
      <c r="AK34" s="521"/>
      <c r="AL34" s="522"/>
      <c r="AM34" s="522"/>
      <c r="AN34" s="522"/>
      <c r="AO34" s="523"/>
      <c r="AP34" s="521"/>
      <c r="AQ34" s="522"/>
      <c r="AR34" s="522">
        <v>0</v>
      </c>
      <c r="AS34" s="522">
        <v>0</v>
      </c>
      <c r="AT34" s="523">
        <v>0</v>
      </c>
      <c r="AU34" s="394">
        <f t="shared" si="2"/>
        <v>17952</v>
      </c>
      <c r="AV34" s="394">
        <f t="shared" si="4"/>
        <v>253</v>
      </c>
      <c r="AW34" s="394">
        <f t="shared" si="4"/>
        <v>192.64000000000001</v>
      </c>
      <c r="AX34" s="394">
        <f t="shared" si="4"/>
        <v>160.35</v>
      </c>
      <c r="AY34" s="394">
        <f t="shared" si="4"/>
        <v>822.28</v>
      </c>
      <c r="AZ34" s="314">
        <f t="shared" si="3"/>
        <v>1175.27</v>
      </c>
      <c r="BA34" s="218"/>
      <c r="BB34" s="218"/>
    </row>
    <row r="35" spans="1:54" s="6" customFormat="1" x14ac:dyDescent="0.2">
      <c r="A35" s="507" t="s">
        <v>28</v>
      </c>
      <c r="B35" s="507" t="s">
        <v>141</v>
      </c>
      <c r="C35" s="508">
        <v>748.16</v>
      </c>
      <c r="D35" s="508">
        <v>622.76</v>
      </c>
      <c r="E35" s="507" t="s">
        <v>103</v>
      </c>
      <c r="F35" s="507">
        <v>411.09</v>
      </c>
      <c r="G35" s="507"/>
      <c r="H35" s="508">
        <f t="shared" si="0"/>
        <v>1782.01</v>
      </c>
      <c r="I35" s="509" t="s">
        <v>269</v>
      </c>
      <c r="J35" s="500" t="s">
        <v>81</v>
      </c>
      <c r="K35" s="501" t="s">
        <v>236</v>
      </c>
      <c r="L35" s="503"/>
      <c r="M35" s="503"/>
      <c r="N35" s="503"/>
      <c r="O35" s="503"/>
      <c r="P35" s="503"/>
      <c r="Q35" s="521">
        <v>36652</v>
      </c>
      <c r="R35" s="522">
        <v>49</v>
      </c>
      <c r="S35" s="522">
        <v>219.52</v>
      </c>
      <c r="T35" s="522">
        <v>182.73</v>
      </c>
      <c r="U35" s="523">
        <v>408.2</v>
      </c>
      <c r="V35" s="503">
        <v>94996</v>
      </c>
      <c r="W35" s="503">
        <v>127</v>
      </c>
      <c r="X35" s="503">
        <v>568.96</v>
      </c>
      <c r="Y35" s="503">
        <v>473.6</v>
      </c>
      <c r="Z35" s="503">
        <v>411.09</v>
      </c>
      <c r="AA35" s="521">
        <v>124916</v>
      </c>
      <c r="AB35" s="522">
        <v>2015</v>
      </c>
      <c r="AC35" s="522">
        <v>748.16</v>
      </c>
      <c r="AD35" s="522">
        <v>622.76</v>
      </c>
      <c r="AE35" s="523">
        <v>411.09</v>
      </c>
      <c r="AF35" s="503"/>
      <c r="AG35" s="503"/>
      <c r="AH35" s="503"/>
      <c r="AI35" s="503"/>
      <c r="AJ35" s="503"/>
      <c r="AK35" s="521"/>
      <c r="AL35" s="522"/>
      <c r="AM35" s="522"/>
      <c r="AN35" s="522"/>
      <c r="AO35" s="523"/>
      <c r="AP35" s="521"/>
      <c r="AQ35" s="522"/>
      <c r="AR35" s="522">
        <v>0</v>
      </c>
      <c r="AS35" s="522">
        <v>0</v>
      </c>
      <c r="AT35" s="523">
        <v>0</v>
      </c>
      <c r="AU35" s="394">
        <f t="shared" si="2"/>
        <v>131648</v>
      </c>
      <c r="AV35" s="394">
        <f t="shared" si="4"/>
        <v>2191</v>
      </c>
      <c r="AW35" s="394">
        <f t="shared" si="4"/>
        <v>1536.6399999999999</v>
      </c>
      <c r="AX35" s="394">
        <f t="shared" si="4"/>
        <v>1279.0900000000001</v>
      </c>
      <c r="AY35" s="394">
        <f t="shared" si="4"/>
        <v>1230.3799999999999</v>
      </c>
      <c r="AZ35" s="314">
        <f t="shared" si="3"/>
        <v>4046.1099999999997</v>
      </c>
      <c r="BA35" s="218"/>
      <c r="BB35" s="218"/>
    </row>
    <row r="36" spans="1:54" s="6" customFormat="1" x14ac:dyDescent="0.2">
      <c r="A36" s="507" t="s">
        <v>29</v>
      </c>
      <c r="B36" s="507" t="s">
        <v>141</v>
      </c>
      <c r="C36" s="508">
        <v>80.64</v>
      </c>
      <c r="D36" s="508">
        <v>67.12</v>
      </c>
      <c r="E36" s="507" t="s">
        <v>103</v>
      </c>
      <c r="F36" s="507">
        <v>411.09</v>
      </c>
      <c r="G36" s="507"/>
      <c r="H36" s="508">
        <f t="shared" si="0"/>
        <v>558.84999999999991</v>
      </c>
      <c r="I36" s="509" t="s">
        <v>269</v>
      </c>
      <c r="J36" s="500" t="s">
        <v>81</v>
      </c>
      <c r="K36" s="501" t="s">
        <v>279</v>
      </c>
      <c r="L36" s="503"/>
      <c r="M36" s="503"/>
      <c r="N36" s="503"/>
      <c r="O36" s="503"/>
      <c r="P36" s="503"/>
      <c r="Q36" s="521">
        <v>719576</v>
      </c>
      <c r="R36" s="522">
        <v>962</v>
      </c>
      <c r="S36" s="522">
        <v>4309.76</v>
      </c>
      <c r="T36" s="522">
        <v>3587.39</v>
      </c>
      <c r="U36" s="523">
        <v>408.2</v>
      </c>
      <c r="V36" s="503">
        <v>365024</v>
      </c>
      <c r="W36" s="503">
        <v>488</v>
      </c>
      <c r="X36" s="503">
        <v>2186.2399999999998</v>
      </c>
      <c r="Y36" s="503">
        <v>1819.8</v>
      </c>
      <c r="Z36" s="503">
        <v>411.09</v>
      </c>
      <c r="AA36" s="521">
        <v>13464</v>
      </c>
      <c r="AB36" s="522">
        <v>217</v>
      </c>
      <c r="AC36" s="522">
        <v>80.64</v>
      </c>
      <c r="AD36" s="522">
        <v>67.12</v>
      </c>
      <c r="AE36" s="523">
        <v>411.09</v>
      </c>
      <c r="AF36" s="503"/>
      <c r="AG36" s="503"/>
      <c r="AH36" s="503"/>
      <c r="AI36" s="503"/>
      <c r="AJ36" s="503"/>
      <c r="AK36" s="521"/>
      <c r="AL36" s="522"/>
      <c r="AM36" s="522"/>
      <c r="AN36" s="522"/>
      <c r="AO36" s="523"/>
      <c r="AP36" s="521"/>
      <c r="AQ36" s="522"/>
      <c r="AR36" s="522">
        <v>0</v>
      </c>
      <c r="AS36" s="522">
        <v>0</v>
      </c>
      <c r="AT36" s="523">
        <v>0</v>
      </c>
      <c r="AU36" s="394">
        <f t="shared" si="2"/>
        <v>1084600</v>
      </c>
      <c r="AV36" s="394">
        <f t="shared" si="4"/>
        <v>1667</v>
      </c>
      <c r="AW36" s="394">
        <f t="shared" si="4"/>
        <v>6576.64</v>
      </c>
      <c r="AX36" s="394">
        <f t="shared" si="4"/>
        <v>5474.3099999999995</v>
      </c>
      <c r="AY36" s="394">
        <f t="shared" si="4"/>
        <v>1230.3799999999999</v>
      </c>
      <c r="AZ36" s="314">
        <f t="shared" si="3"/>
        <v>13281.33</v>
      </c>
      <c r="BA36" s="218"/>
      <c r="BB36" s="218"/>
    </row>
    <row r="37" spans="1:54" s="630" customFormat="1" x14ac:dyDescent="0.2">
      <c r="A37" s="630" t="s">
        <v>30</v>
      </c>
      <c r="B37" s="631" t="s">
        <v>141</v>
      </c>
      <c r="C37" s="632">
        <v>199.49</v>
      </c>
      <c r="D37" s="632"/>
      <c r="E37" s="631" t="s">
        <v>103</v>
      </c>
      <c r="F37" s="631"/>
      <c r="G37" s="631"/>
      <c r="H37" s="632">
        <f t="shared" si="0"/>
        <v>199.49</v>
      </c>
      <c r="I37" s="343" t="s">
        <v>295</v>
      </c>
      <c r="J37" s="633" t="s">
        <v>82</v>
      </c>
      <c r="K37" s="634" t="s">
        <v>251</v>
      </c>
      <c r="L37" s="635"/>
      <c r="M37" s="635"/>
      <c r="N37" s="635"/>
      <c r="O37" s="635"/>
      <c r="P37" s="635"/>
      <c r="Q37" s="636">
        <v>0</v>
      </c>
      <c r="R37" s="637">
        <v>0</v>
      </c>
      <c r="S37" s="637">
        <v>199.49</v>
      </c>
      <c r="T37" s="637"/>
      <c r="U37" s="638"/>
      <c r="V37" s="635">
        <v>0</v>
      </c>
      <c r="W37" s="635">
        <v>0</v>
      </c>
      <c r="X37" s="635">
        <v>199.49</v>
      </c>
      <c r="Y37" s="635"/>
      <c r="Z37" s="635"/>
      <c r="AA37" s="636"/>
      <c r="AB37" s="637">
        <v>0</v>
      </c>
      <c r="AC37" s="637">
        <v>0</v>
      </c>
      <c r="AD37" s="637">
        <v>199.49</v>
      </c>
      <c r="AE37" s="638"/>
      <c r="AF37" s="635"/>
      <c r="AG37" s="635"/>
      <c r="AH37" s="635"/>
      <c r="AI37" s="635"/>
      <c r="AJ37" s="635"/>
      <c r="AK37" s="636"/>
      <c r="AL37" s="637"/>
      <c r="AM37" s="637"/>
      <c r="AN37" s="637"/>
      <c r="AO37" s="638"/>
      <c r="AP37" s="636"/>
      <c r="AQ37" s="637"/>
      <c r="AR37" s="637">
        <v>0</v>
      </c>
      <c r="AS37" s="637">
        <v>0</v>
      </c>
      <c r="AT37" s="638">
        <v>0</v>
      </c>
      <c r="AU37" s="639">
        <f t="shared" si="2"/>
        <v>0</v>
      </c>
      <c r="AV37" s="639">
        <f t="shared" si="4"/>
        <v>0</v>
      </c>
      <c r="AW37" s="639">
        <f t="shared" si="4"/>
        <v>398.98</v>
      </c>
      <c r="AX37" s="639">
        <f t="shared" si="4"/>
        <v>199.49</v>
      </c>
      <c r="AY37" s="639">
        <f t="shared" si="4"/>
        <v>0</v>
      </c>
      <c r="AZ37" s="640">
        <f t="shared" si="3"/>
        <v>598.47</v>
      </c>
      <c r="BA37" s="641"/>
      <c r="BB37" s="641"/>
    </row>
    <row r="38" spans="1:54" s="630" customFormat="1" x14ac:dyDescent="0.2">
      <c r="A38" s="630" t="s">
        <v>31</v>
      </c>
      <c r="B38" s="631" t="s">
        <v>141</v>
      </c>
      <c r="C38" s="632">
        <v>264.32</v>
      </c>
      <c r="D38" s="632">
        <v>220.02</v>
      </c>
      <c r="E38" s="631" t="s">
        <v>103</v>
      </c>
      <c r="F38" s="631">
        <v>411.09</v>
      </c>
      <c r="G38" s="631"/>
      <c r="H38" s="632">
        <f t="shared" si="0"/>
        <v>895.43000000000006</v>
      </c>
      <c r="I38" s="343" t="s">
        <v>295</v>
      </c>
      <c r="J38" s="633" t="s">
        <v>82</v>
      </c>
      <c r="K38" s="634" t="s">
        <v>252</v>
      </c>
      <c r="L38" s="635"/>
      <c r="M38" s="635"/>
      <c r="N38" s="635"/>
      <c r="O38" s="635"/>
      <c r="P38" s="635"/>
      <c r="Q38" s="636">
        <v>39644</v>
      </c>
      <c r="R38" s="637">
        <v>53</v>
      </c>
      <c r="S38" s="637">
        <v>237.44</v>
      </c>
      <c r="T38" s="637">
        <v>197.64</v>
      </c>
      <c r="U38" s="638">
        <v>411.09</v>
      </c>
      <c r="V38" s="635">
        <v>56848</v>
      </c>
      <c r="W38" s="635">
        <v>76</v>
      </c>
      <c r="X38" s="635">
        <v>340.48</v>
      </c>
      <c r="Y38" s="635">
        <v>283.41000000000003</v>
      </c>
      <c r="Z38" s="635">
        <v>411.09</v>
      </c>
      <c r="AA38" s="636">
        <v>44132</v>
      </c>
      <c r="AB38" s="637">
        <v>59</v>
      </c>
      <c r="AC38" s="637">
        <v>264.32</v>
      </c>
      <c r="AD38" s="637">
        <v>220.02</v>
      </c>
      <c r="AE38" s="638">
        <v>411.09</v>
      </c>
      <c r="AF38" s="635"/>
      <c r="AG38" s="635"/>
      <c r="AH38" s="635"/>
      <c r="AI38" s="635"/>
      <c r="AJ38" s="635"/>
      <c r="AK38" s="636"/>
      <c r="AL38" s="637"/>
      <c r="AM38" s="637"/>
      <c r="AN38" s="637"/>
      <c r="AO38" s="638"/>
      <c r="AP38" s="636"/>
      <c r="AQ38" s="637"/>
      <c r="AR38" s="637">
        <v>0</v>
      </c>
      <c r="AS38" s="637">
        <v>0</v>
      </c>
      <c r="AT38" s="638">
        <v>0</v>
      </c>
      <c r="AU38" s="639">
        <f t="shared" si="2"/>
        <v>96492</v>
      </c>
      <c r="AV38" s="639">
        <f t="shared" si="4"/>
        <v>188</v>
      </c>
      <c r="AW38" s="639">
        <f t="shared" si="4"/>
        <v>842.24</v>
      </c>
      <c r="AX38" s="639">
        <f t="shared" si="4"/>
        <v>701.07</v>
      </c>
      <c r="AY38" s="639">
        <f t="shared" si="4"/>
        <v>1233.27</v>
      </c>
      <c r="AZ38" s="640">
        <f t="shared" si="3"/>
        <v>2776.58</v>
      </c>
      <c r="BA38" s="641"/>
      <c r="BB38" s="641"/>
    </row>
    <row r="39" spans="1:54" s="630" customFormat="1" x14ac:dyDescent="0.2">
      <c r="A39" s="630" t="s">
        <v>32</v>
      </c>
      <c r="B39" s="631" t="s">
        <v>141</v>
      </c>
      <c r="C39" s="632">
        <v>215.04</v>
      </c>
      <c r="D39" s="632">
        <v>179</v>
      </c>
      <c r="E39" s="631" t="s">
        <v>103</v>
      </c>
      <c r="F39" s="631">
        <v>274.68</v>
      </c>
      <c r="G39" s="631"/>
      <c r="H39" s="632">
        <f t="shared" si="0"/>
        <v>668.72</v>
      </c>
      <c r="I39" s="343" t="s">
        <v>297</v>
      </c>
      <c r="J39" s="633" t="s">
        <v>82</v>
      </c>
      <c r="K39" s="634" t="s">
        <v>253</v>
      </c>
      <c r="L39" s="635"/>
      <c r="M39" s="635"/>
      <c r="N39" s="635"/>
      <c r="O39" s="635"/>
      <c r="P39" s="635"/>
      <c r="Q39" s="636">
        <v>183260</v>
      </c>
      <c r="R39" s="637">
        <v>245</v>
      </c>
      <c r="S39" s="637">
        <v>1097.5999999999999</v>
      </c>
      <c r="T39" s="637">
        <v>913.63</v>
      </c>
      <c r="U39" s="638">
        <v>274.68</v>
      </c>
      <c r="V39" s="635">
        <v>157080</v>
      </c>
      <c r="W39" s="635">
        <v>210</v>
      </c>
      <c r="X39" s="635">
        <v>940.8</v>
      </c>
      <c r="Y39" s="635">
        <v>783.11</v>
      </c>
      <c r="Z39" s="635">
        <v>274.68</v>
      </c>
      <c r="AA39" s="636">
        <v>35904</v>
      </c>
      <c r="AB39" s="637">
        <v>48</v>
      </c>
      <c r="AC39" s="637">
        <v>215.04</v>
      </c>
      <c r="AD39" s="637">
        <v>179</v>
      </c>
      <c r="AE39" s="638">
        <v>274.68</v>
      </c>
      <c r="AF39" s="635"/>
      <c r="AG39" s="635"/>
      <c r="AH39" s="635"/>
      <c r="AI39" s="635"/>
      <c r="AJ39" s="635"/>
      <c r="AK39" s="636"/>
      <c r="AL39" s="637"/>
      <c r="AM39" s="637"/>
      <c r="AN39" s="637"/>
      <c r="AO39" s="638"/>
      <c r="AP39" s="636"/>
      <c r="AQ39" s="637"/>
      <c r="AR39" s="637">
        <v>0</v>
      </c>
      <c r="AS39" s="637">
        <v>0</v>
      </c>
      <c r="AT39" s="638">
        <v>0</v>
      </c>
      <c r="AU39" s="639">
        <f t="shared" si="2"/>
        <v>340340</v>
      </c>
      <c r="AV39" s="639">
        <f t="shared" si="4"/>
        <v>503</v>
      </c>
      <c r="AW39" s="639">
        <f t="shared" si="4"/>
        <v>2253.44</v>
      </c>
      <c r="AX39" s="639">
        <f t="shared" si="4"/>
        <v>1875.74</v>
      </c>
      <c r="AY39" s="639">
        <f t="shared" si="4"/>
        <v>824.04</v>
      </c>
      <c r="AZ39" s="640">
        <f t="shared" si="3"/>
        <v>4953.22</v>
      </c>
      <c r="BA39" s="641"/>
      <c r="BB39" s="641"/>
    </row>
    <row r="40" spans="1:54" s="630" customFormat="1" x14ac:dyDescent="0.2">
      <c r="A40" s="630" t="s">
        <v>33</v>
      </c>
      <c r="B40" s="631" t="s">
        <v>141</v>
      </c>
      <c r="C40" s="632">
        <v>725.76</v>
      </c>
      <c r="D40" s="632">
        <v>604.11</v>
      </c>
      <c r="E40" s="631" t="s">
        <v>103</v>
      </c>
      <c r="F40" s="631">
        <v>411.09</v>
      </c>
      <c r="G40" s="631"/>
      <c r="H40" s="632">
        <f t="shared" si="0"/>
        <v>1740.9599999999998</v>
      </c>
      <c r="I40" s="343" t="s">
        <v>297</v>
      </c>
      <c r="J40" s="633" t="s">
        <v>82</v>
      </c>
      <c r="K40" s="642"/>
      <c r="L40" s="635"/>
      <c r="M40" s="635"/>
      <c r="N40" s="635"/>
      <c r="O40" s="635"/>
      <c r="P40" s="635"/>
      <c r="Q40" s="636">
        <v>76296</v>
      </c>
      <c r="R40" s="637">
        <v>102</v>
      </c>
      <c r="S40" s="637">
        <v>456.96</v>
      </c>
      <c r="T40" s="637">
        <v>380.37</v>
      </c>
      <c r="U40" s="638">
        <v>411.09</v>
      </c>
      <c r="V40" s="635">
        <v>104720</v>
      </c>
      <c r="W40" s="635">
        <v>140</v>
      </c>
      <c r="X40" s="635">
        <v>627.20000000000005</v>
      </c>
      <c r="Y40" s="635">
        <v>522.07000000000005</v>
      </c>
      <c r="Z40" s="635">
        <v>411.09</v>
      </c>
      <c r="AA40" s="636">
        <v>121176</v>
      </c>
      <c r="AB40" s="637">
        <v>162</v>
      </c>
      <c r="AC40" s="637">
        <v>725.76</v>
      </c>
      <c r="AD40" s="637">
        <v>604.11</v>
      </c>
      <c r="AE40" s="638">
        <v>411.09</v>
      </c>
      <c r="AF40" s="635"/>
      <c r="AG40" s="635"/>
      <c r="AH40" s="635"/>
      <c r="AI40" s="635"/>
      <c r="AJ40" s="635"/>
      <c r="AK40" s="636"/>
      <c r="AL40" s="637"/>
      <c r="AM40" s="637"/>
      <c r="AN40" s="637"/>
      <c r="AO40" s="638"/>
      <c r="AP40" s="636"/>
      <c r="AQ40" s="637"/>
      <c r="AR40" s="637">
        <v>0</v>
      </c>
      <c r="AS40" s="637">
        <v>0</v>
      </c>
      <c r="AT40" s="638">
        <v>0</v>
      </c>
      <c r="AU40" s="639">
        <f t="shared" si="2"/>
        <v>181016</v>
      </c>
      <c r="AV40" s="639">
        <f t="shared" si="4"/>
        <v>404</v>
      </c>
      <c r="AW40" s="639">
        <f t="shared" si="4"/>
        <v>1809.92</v>
      </c>
      <c r="AX40" s="639">
        <f t="shared" si="4"/>
        <v>1506.5500000000002</v>
      </c>
      <c r="AY40" s="639">
        <f t="shared" si="4"/>
        <v>1233.27</v>
      </c>
      <c r="AZ40" s="640">
        <f t="shared" si="3"/>
        <v>4549.74</v>
      </c>
      <c r="BA40" s="641"/>
      <c r="BB40" s="641"/>
    </row>
    <row r="41" spans="1:54" s="6" customFormat="1" x14ac:dyDescent="0.2">
      <c r="A41" s="513" t="s">
        <v>34</v>
      </c>
      <c r="B41" s="513" t="s">
        <v>141</v>
      </c>
      <c r="C41" s="514">
        <v>26.88</v>
      </c>
      <c r="D41" s="514">
        <v>22.37</v>
      </c>
      <c r="E41" s="513" t="s">
        <v>103</v>
      </c>
      <c r="F41" s="513">
        <v>274.68</v>
      </c>
      <c r="G41" s="513"/>
      <c r="H41" s="514">
        <f t="shared" si="0"/>
        <v>323.93</v>
      </c>
      <c r="I41" s="515" t="s">
        <v>297</v>
      </c>
      <c r="J41" s="500" t="s">
        <v>82</v>
      </c>
      <c r="K41" s="501" t="s">
        <v>246</v>
      </c>
      <c r="L41" s="503"/>
      <c r="M41" s="503"/>
      <c r="N41" s="503"/>
      <c r="O41" s="503"/>
      <c r="P41" s="503"/>
      <c r="Q41" s="521">
        <v>5236</v>
      </c>
      <c r="R41" s="522">
        <v>7</v>
      </c>
      <c r="S41" s="522">
        <v>31.36</v>
      </c>
      <c r="T41" s="522">
        <v>26.1</v>
      </c>
      <c r="U41" s="523">
        <v>274.68</v>
      </c>
      <c r="V41" s="503">
        <v>8976</v>
      </c>
      <c r="W41" s="503">
        <v>12</v>
      </c>
      <c r="X41" s="503">
        <v>53.76</v>
      </c>
      <c r="Y41" s="503">
        <v>44.75</v>
      </c>
      <c r="Z41" s="503">
        <v>274.68</v>
      </c>
      <c r="AA41" s="521"/>
      <c r="AB41" s="522"/>
      <c r="AC41" s="522">
        <v>26.88</v>
      </c>
      <c r="AD41" s="522">
        <v>22.37</v>
      </c>
      <c r="AE41" s="523">
        <v>274.68</v>
      </c>
      <c r="AF41" s="503"/>
      <c r="AG41" s="503"/>
      <c r="AH41" s="503"/>
      <c r="AI41" s="503"/>
      <c r="AJ41" s="503"/>
      <c r="AK41" s="521"/>
      <c r="AL41" s="522"/>
      <c r="AM41" s="522"/>
      <c r="AN41" s="522"/>
      <c r="AO41" s="523"/>
      <c r="AP41" s="521"/>
      <c r="AQ41" s="522"/>
      <c r="AR41" s="522">
        <v>0</v>
      </c>
      <c r="AS41" s="522">
        <v>0</v>
      </c>
      <c r="AT41" s="523">
        <v>0</v>
      </c>
      <c r="AU41" s="394">
        <f t="shared" si="2"/>
        <v>14212</v>
      </c>
      <c r="AV41" s="394">
        <f t="shared" si="4"/>
        <v>19</v>
      </c>
      <c r="AW41" s="394">
        <f t="shared" si="4"/>
        <v>112</v>
      </c>
      <c r="AX41" s="394">
        <f t="shared" si="4"/>
        <v>93.22</v>
      </c>
      <c r="AY41" s="394">
        <f t="shared" si="4"/>
        <v>824.04</v>
      </c>
      <c r="AZ41" s="314">
        <f t="shared" si="3"/>
        <v>1029.26</v>
      </c>
      <c r="BA41" s="218"/>
      <c r="BB41" s="218"/>
    </row>
    <row r="42" spans="1:54" s="630" customFormat="1" x14ac:dyDescent="0.2">
      <c r="A42" s="630" t="s">
        <v>35</v>
      </c>
      <c r="B42" s="631" t="s">
        <v>141</v>
      </c>
      <c r="C42" s="632">
        <v>206.08</v>
      </c>
      <c r="D42" s="632">
        <v>171.54</v>
      </c>
      <c r="E42" s="631" t="s">
        <v>103</v>
      </c>
      <c r="F42" s="631">
        <v>274.68</v>
      </c>
      <c r="G42" s="631"/>
      <c r="H42" s="632">
        <f t="shared" si="0"/>
        <v>652.29999999999995</v>
      </c>
      <c r="I42" s="343" t="s">
        <v>297</v>
      </c>
      <c r="J42" s="633" t="s">
        <v>82</v>
      </c>
      <c r="K42" s="634" t="s">
        <v>254</v>
      </c>
      <c r="L42" s="635"/>
      <c r="M42" s="635"/>
      <c r="N42" s="635"/>
      <c r="O42" s="635"/>
      <c r="P42" s="635"/>
      <c r="Q42" s="636">
        <v>88264</v>
      </c>
      <c r="R42" s="637">
        <v>118</v>
      </c>
      <c r="S42" s="637">
        <v>528.64</v>
      </c>
      <c r="T42" s="637">
        <v>440.03</v>
      </c>
      <c r="U42" s="638">
        <v>274.68</v>
      </c>
      <c r="V42" s="635">
        <v>53856</v>
      </c>
      <c r="W42" s="635">
        <v>72</v>
      </c>
      <c r="X42" s="635">
        <v>322.56</v>
      </c>
      <c r="Y42" s="635">
        <v>268.5</v>
      </c>
      <c r="Z42" s="635">
        <v>274.68</v>
      </c>
      <c r="AA42" s="636">
        <v>34408</v>
      </c>
      <c r="AB42" s="637">
        <v>46</v>
      </c>
      <c r="AC42" s="637">
        <v>206.08</v>
      </c>
      <c r="AD42" s="637">
        <v>171.54</v>
      </c>
      <c r="AE42" s="638">
        <v>274.68</v>
      </c>
      <c r="AF42" s="635"/>
      <c r="AG42" s="635"/>
      <c r="AH42" s="635"/>
      <c r="AI42" s="635"/>
      <c r="AJ42" s="635"/>
      <c r="AK42" s="636"/>
      <c r="AL42" s="637"/>
      <c r="AM42" s="637"/>
      <c r="AN42" s="637"/>
      <c r="AO42" s="638"/>
      <c r="AP42" s="636"/>
      <c r="AQ42" s="637"/>
      <c r="AR42" s="637">
        <v>0</v>
      </c>
      <c r="AS42" s="637">
        <v>0</v>
      </c>
      <c r="AT42" s="638">
        <v>0</v>
      </c>
      <c r="AU42" s="639">
        <f t="shared" si="2"/>
        <v>142120</v>
      </c>
      <c r="AV42" s="639">
        <f t="shared" si="4"/>
        <v>236</v>
      </c>
      <c r="AW42" s="639">
        <f t="shared" si="4"/>
        <v>1057.28</v>
      </c>
      <c r="AX42" s="639">
        <f t="shared" si="4"/>
        <v>880.06999999999994</v>
      </c>
      <c r="AY42" s="639">
        <f t="shared" si="4"/>
        <v>824.04</v>
      </c>
      <c r="AZ42" s="640">
        <f t="shared" si="3"/>
        <v>2761.39</v>
      </c>
      <c r="BA42" s="641"/>
      <c r="BB42" s="641"/>
    </row>
    <row r="43" spans="1:54" s="630" customFormat="1" x14ac:dyDescent="0.2">
      <c r="A43" s="630" t="s">
        <v>36</v>
      </c>
      <c r="B43" s="631" t="s">
        <v>141</v>
      </c>
      <c r="C43" s="632">
        <v>1890.56</v>
      </c>
      <c r="D43" s="632">
        <v>1573.68</v>
      </c>
      <c r="E43" s="631" t="s">
        <v>103</v>
      </c>
      <c r="F43" s="631">
        <v>549.39</v>
      </c>
      <c r="G43" s="631"/>
      <c r="H43" s="632">
        <f t="shared" si="0"/>
        <v>4013.6299999999997</v>
      </c>
      <c r="I43" s="343" t="s">
        <v>297</v>
      </c>
      <c r="J43" s="633" t="s">
        <v>82</v>
      </c>
      <c r="K43" s="634" t="s">
        <v>255</v>
      </c>
      <c r="L43" s="635"/>
      <c r="M43" s="635"/>
      <c r="N43" s="635"/>
      <c r="O43" s="635"/>
      <c r="P43" s="635"/>
      <c r="Q43" s="636">
        <v>327624</v>
      </c>
      <c r="R43" s="637">
        <v>438</v>
      </c>
      <c r="S43" s="637">
        <v>1962.24</v>
      </c>
      <c r="T43" s="637">
        <v>1633.35</v>
      </c>
      <c r="U43" s="638">
        <v>549.39</v>
      </c>
      <c r="V43" s="635">
        <v>317152</v>
      </c>
      <c r="W43" s="635">
        <v>424</v>
      </c>
      <c r="X43" s="635">
        <v>1899.52</v>
      </c>
      <c r="Y43" s="635">
        <v>1581.14</v>
      </c>
      <c r="Z43" s="635">
        <v>549.39</v>
      </c>
      <c r="AA43" s="636">
        <v>315656</v>
      </c>
      <c r="AB43" s="637">
        <v>422</v>
      </c>
      <c r="AC43" s="637">
        <v>1890.56</v>
      </c>
      <c r="AD43" s="637">
        <v>1573.68</v>
      </c>
      <c r="AE43" s="638">
        <v>549.39</v>
      </c>
      <c r="AF43" s="635"/>
      <c r="AG43" s="635"/>
      <c r="AH43" s="635"/>
      <c r="AI43" s="635"/>
      <c r="AJ43" s="635"/>
      <c r="AK43" s="636"/>
      <c r="AL43" s="637"/>
      <c r="AM43" s="637"/>
      <c r="AN43" s="637"/>
      <c r="AO43" s="638"/>
      <c r="AP43" s="636"/>
      <c r="AQ43" s="637"/>
      <c r="AR43" s="637">
        <v>0</v>
      </c>
      <c r="AS43" s="637">
        <v>0</v>
      </c>
      <c r="AT43" s="638">
        <v>0</v>
      </c>
      <c r="AU43" s="639">
        <f t="shared" si="2"/>
        <v>644776</v>
      </c>
      <c r="AV43" s="639">
        <f t="shared" si="4"/>
        <v>1284</v>
      </c>
      <c r="AW43" s="639">
        <f t="shared" si="4"/>
        <v>5752.32</v>
      </c>
      <c r="AX43" s="639">
        <f t="shared" si="4"/>
        <v>4788.17</v>
      </c>
      <c r="AY43" s="639">
        <f t="shared" si="4"/>
        <v>1648.17</v>
      </c>
      <c r="AZ43" s="640">
        <f t="shared" si="3"/>
        <v>12188.66</v>
      </c>
      <c r="BA43" s="641"/>
      <c r="BB43" s="641"/>
    </row>
    <row r="44" spans="1:54" s="6" customFormat="1" x14ac:dyDescent="0.2">
      <c r="A44" s="513" t="s">
        <v>2</v>
      </c>
      <c r="B44" s="513" t="s">
        <v>141</v>
      </c>
      <c r="C44" s="514">
        <v>199.49</v>
      </c>
      <c r="D44" s="514"/>
      <c r="E44" s="513" t="s">
        <v>103</v>
      </c>
      <c r="F44" s="513"/>
      <c r="G44" s="513"/>
      <c r="H44" s="514">
        <f t="shared" si="0"/>
        <v>199.49</v>
      </c>
      <c r="I44" s="515" t="s">
        <v>295</v>
      </c>
      <c r="J44" s="500" t="s">
        <v>82</v>
      </c>
      <c r="K44" s="501" t="s">
        <v>296</v>
      </c>
      <c r="L44" s="503"/>
      <c r="M44" s="503"/>
      <c r="N44" s="503"/>
      <c r="O44" s="503"/>
      <c r="P44" s="503"/>
      <c r="Q44" s="521">
        <v>0</v>
      </c>
      <c r="R44" s="522">
        <v>0</v>
      </c>
      <c r="S44" s="522">
        <v>199.49</v>
      </c>
      <c r="T44" s="522"/>
      <c r="U44" s="523"/>
      <c r="V44" s="503">
        <v>0</v>
      </c>
      <c r="W44" s="503">
        <v>0</v>
      </c>
      <c r="X44" s="503">
        <v>199.49</v>
      </c>
      <c r="Y44" s="503"/>
      <c r="Z44" s="503"/>
      <c r="AA44" s="521">
        <v>0</v>
      </c>
      <c r="AB44" s="522">
        <v>0</v>
      </c>
      <c r="AC44" s="522">
        <v>199.49</v>
      </c>
      <c r="AD44" s="522"/>
      <c r="AE44" s="523"/>
      <c r="AF44" s="503"/>
      <c r="AG44" s="503"/>
      <c r="AH44" s="503"/>
      <c r="AI44" s="503"/>
      <c r="AJ44" s="503"/>
      <c r="AK44" s="521"/>
      <c r="AL44" s="522"/>
      <c r="AM44" s="522"/>
      <c r="AN44" s="522"/>
      <c r="AO44" s="523"/>
      <c r="AP44" s="521"/>
      <c r="AQ44" s="522"/>
      <c r="AR44" s="522">
        <v>0</v>
      </c>
      <c r="AS44" s="522">
        <v>0</v>
      </c>
      <c r="AT44" s="523">
        <v>0</v>
      </c>
      <c r="AU44" s="394">
        <f t="shared" si="2"/>
        <v>0</v>
      </c>
      <c r="AV44" s="394">
        <f t="shared" si="4"/>
        <v>0</v>
      </c>
      <c r="AW44" s="394">
        <f t="shared" si="4"/>
        <v>598.47</v>
      </c>
      <c r="AX44" s="394">
        <f t="shared" si="4"/>
        <v>0</v>
      </c>
      <c r="AY44" s="394">
        <f t="shared" si="4"/>
        <v>0</v>
      </c>
      <c r="AZ44" s="314">
        <f t="shared" si="3"/>
        <v>598.47</v>
      </c>
      <c r="BA44" s="218"/>
      <c r="BB44" s="218"/>
    </row>
    <row r="45" spans="1:54" s="630" customFormat="1" x14ac:dyDescent="0.2">
      <c r="A45" s="630" t="s">
        <v>37</v>
      </c>
      <c r="B45" s="631" t="s">
        <v>141</v>
      </c>
      <c r="C45" s="632">
        <v>67.2</v>
      </c>
      <c r="D45" s="632">
        <v>55.94</v>
      </c>
      <c r="E45" s="631" t="s">
        <v>103</v>
      </c>
      <c r="F45" s="631">
        <v>274.68</v>
      </c>
      <c r="G45" s="631"/>
      <c r="H45" s="632">
        <f t="shared" si="0"/>
        <v>397.82</v>
      </c>
      <c r="I45" s="343" t="s">
        <v>297</v>
      </c>
      <c r="J45" s="633" t="s">
        <v>82</v>
      </c>
      <c r="K45" s="634" t="s">
        <v>256</v>
      </c>
      <c r="L45" s="635"/>
      <c r="M45" s="635"/>
      <c r="N45" s="635"/>
      <c r="O45" s="635"/>
      <c r="P45" s="635"/>
      <c r="Q45" s="636">
        <v>3740</v>
      </c>
      <c r="R45" s="637">
        <v>5</v>
      </c>
      <c r="S45" s="637">
        <v>22.4</v>
      </c>
      <c r="T45" s="637">
        <v>18.649999999999999</v>
      </c>
      <c r="U45" s="638">
        <v>274.68</v>
      </c>
      <c r="V45" s="635">
        <v>13464</v>
      </c>
      <c r="W45" s="635">
        <v>18</v>
      </c>
      <c r="X45" s="635">
        <v>80.64</v>
      </c>
      <c r="Y45" s="635">
        <v>67.12</v>
      </c>
      <c r="Z45" s="635">
        <v>274.68</v>
      </c>
      <c r="AA45" s="636">
        <v>11220</v>
      </c>
      <c r="AB45" s="637">
        <v>15</v>
      </c>
      <c r="AC45" s="637">
        <v>67.2</v>
      </c>
      <c r="AD45" s="637">
        <v>55.94</v>
      </c>
      <c r="AE45" s="638">
        <v>274.68</v>
      </c>
      <c r="AF45" s="635"/>
      <c r="AG45" s="635"/>
      <c r="AH45" s="635"/>
      <c r="AI45" s="635"/>
      <c r="AJ45" s="635"/>
      <c r="AK45" s="636"/>
      <c r="AL45" s="637"/>
      <c r="AM45" s="637"/>
      <c r="AN45" s="637"/>
      <c r="AO45" s="638"/>
      <c r="AP45" s="636"/>
      <c r="AQ45" s="637"/>
      <c r="AR45" s="637">
        <v>0</v>
      </c>
      <c r="AS45" s="637">
        <v>0</v>
      </c>
      <c r="AT45" s="638">
        <v>0</v>
      </c>
      <c r="AU45" s="639">
        <f t="shared" si="2"/>
        <v>17204</v>
      </c>
      <c r="AV45" s="639">
        <f t="shared" si="4"/>
        <v>38</v>
      </c>
      <c r="AW45" s="639">
        <f t="shared" si="4"/>
        <v>170.24</v>
      </c>
      <c r="AX45" s="639">
        <f t="shared" si="4"/>
        <v>141.71</v>
      </c>
      <c r="AY45" s="639">
        <f t="shared" si="4"/>
        <v>824.04</v>
      </c>
      <c r="AZ45" s="640">
        <f t="shared" si="3"/>
        <v>1135.99</v>
      </c>
      <c r="BA45" s="641"/>
      <c r="BB45" s="641"/>
    </row>
    <row r="46" spans="1:54" s="630" customFormat="1" x14ac:dyDescent="0.2">
      <c r="A46" s="630" t="s">
        <v>109</v>
      </c>
      <c r="B46" s="631" t="s">
        <v>141</v>
      </c>
      <c r="C46" s="632">
        <v>386.1</v>
      </c>
      <c r="D46" s="632"/>
      <c r="E46" s="631" t="s">
        <v>116</v>
      </c>
      <c r="F46" s="631"/>
      <c r="G46" s="631"/>
      <c r="H46" s="632">
        <f t="shared" si="0"/>
        <v>386.1</v>
      </c>
      <c r="I46" s="343" t="s">
        <v>295</v>
      </c>
      <c r="J46" s="633" t="s">
        <v>82</v>
      </c>
      <c r="K46" s="634" t="s">
        <v>257</v>
      </c>
      <c r="L46" s="635"/>
      <c r="M46" s="635"/>
      <c r="N46" s="635"/>
      <c r="O46" s="635"/>
      <c r="P46" s="635"/>
      <c r="Q46" s="636">
        <v>0</v>
      </c>
      <c r="R46" s="637">
        <v>0</v>
      </c>
      <c r="S46" s="637">
        <v>386.1</v>
      </c>
      <c r="T46" s="637"/>
      <c r="U46" s="638"/>
      <c r="V46" s="635">
        <v>0</v>
      </c>
      <c r="W46" s="635">
        <v>0</v>
      </c>
      <c r="X46" s="635">
        <v>386.1</v>
      </c>
      <c r="Y46" s="635"/>
      <c r="Z46" s="635"/>
      <c r="AA46" s="636">
        <v>0</v>
      </c>
      <c r="AB46" s="637">
        <v>0</v>
      </c>
      <c r="AC46" s="637">
        <v>386.1</v>
      </c>
      <c r="AD46" s="637"/>
      <c r="AE46" s="638"/>
      <c r="AF46" s="635"/>
      <c r="AG46" s="635"/>
      <c r="AH46" s="635"/>
      <c r="AI46" s="635"/>
      <c r="AJ46" s="635"/>
      <c r="AK46" s="636"/>
      <c r="AL46" s="637"/>
      <c r="AM46" s="637"/>
      <c r="AN46" s="637"/>
      <c r="AO46" s="638"/>
      <c r="AP46" s="636"/>
      <c r="AQ46" s="637"/>
      <c r="AR46" s="637">
        <v>0</v>
      </c>
      <c r="AS46" s="637">
        <v>0</v>
      </c>
      <c r="AT46" s="638">
        <v>0</v>
      </c>
      <c r="AU46" s="639">
        <f t="shared" si="2"/>
        <v>0</v>
      </c>
      <c r="AV46" s="639">
        <f t="shared" si="4"/>
        <v>0</v>
      </c>
      <c r="AW46" s="639">
        <f t="shared" si="4"/>
        <v>1158.3000000000002</v>
      </c>
      <c r="AX46" s="639">
        <f t="shared" si="4"/>
        <v>0</v>
      </c>
      <c r="AY46" s="639">
        <f t="shared" si="4"/>
        <v>0</v>
      </c>
      <c r="AZ46" s="640">
        <f t="shared" si="3"/>
        <v>1158.3000000000002</v>
      </c>
      <c r="BA46" s="641"/>
      <c r="BB46" s="641"/>
    </row>
    <row r="47" spans="1:54" s="6" customFormat="1" x14ac:dyDescent="0.2">
      <c r="A47" s="507" t="s">
        <v>134</v>
      </c>
      <c r="B47" s="507" t="s">
        <v>141</v>
      </c>
      <c r="C47" s="508">
        <v>137.29</v>
      </c>
      <c r="D47" s="508"/>
      <c r="E47" s="507" t="s">
        <v>116</v>
      </c>
      <c r="F47" s="507"/>
      <c r="G47" s="507"/>
      <c r="H47" s="508">
        <f t="shared" si="0"/>
        <v>137.29</v>
      </c>
      <c r="I47" s="507" t="s">
        <v>264</v>
      </c>
      <c r="J47" s="500" t="s">
        <v>121</v>
      </c>
      <c r="K47" s="501" t="s">
        <v>243</v>
      </c>
      <c r="L47" s="503"/>
      <c r="M47" s="503"/>
      <c r="N47" s="503"/>
      <c r="O47" s="503"/>
      <c r="P47" s="503"/>
      <c r="Q47" s="521">
        <v>0</v>
      </c>
      <c r="R47" s="522">
        <v>0</v>
      </c>
      <c r="S47" s="522">
        <v>137.29</v>
      </c>
      <c r="T47" s="522">
        <v>0</v>
      </c>
      <c r="U47" s="523">
        <v>0</v>
      </c>
      <c r="V47" s="503">
        <v>0</v>
      </c>
      <c r="W47" s="503">
        <v>0</v>
      </c>
      <c r="X47" s="503">
        <v>137.29</v>
      </c>
      <c r="Y47" s="503"/>
      <c r="Z47" s="503"/>
      <c r="AA47" s="521">
        <v>0</v>
      </c>
      <c r="AB47" s="522">
        <v>0</v>
      </c>
      <c r="AC47" s="522">
        <v>137.29</v>
      </c>
      <c r="AD47" s="522"/>
      <c r="AE47" s="523"/>
      <c r="AF47" s="503"/>
      <c r="AG47" s="503"/>
      <c r="AH47" s="503"/>
      <c r="AI47" s="503"/>
      <c r="AJ47" s="503"/>
      <c r="AK47" s="521"/>
      <c r="AL47" s="522"/>
      <c r="AM47" s="522"/>
      <c r="AN47" s="522"/>
      <c r="AO47" s="523"/>
      <c r="AP47" s="521"/>
      <c r="AQ47" s="522"/>
      <c r="AR47" s="522">
        <v>0</v>
      </c>
      <c r="AS47" s="522">
        <v>0</v>
      </c>
      <c r="AT47" s="523">
        <v>0</v>
      </c>
      <c r="AU47" s="394">
        <f t="shared" si="2"/>
        <v>0</v>
      </c>
      <c r="AV47" s="394">
        <f t="shared" si="4"/>
        <v>0</v>
      </c>
      <c r="AW47" s="394">
        <f t="shared" si="4"/>
        <v>411.87</v>
      </c>
      <c r="AX47" s="394">
        <f t="shared" si="4"/>
        <v>0</v>
      </c>
      <c r="AY47" s="394">
        <f t="shared" si="4"/>
        <v>0</v>
      </c>
      <c r="AZ47" s="314">
        <f t="shared" si="3"/>
        <v>411.87</v>
      </c>
      <c r="BA47" s="218"/>
      <c r="BB47" s="218"/>
    </row>
    <row r="48" spans="1:54" s="6" customFormat="1" x14ac:dyDescent="0.2">
      <c r="A48" s="507" t="s">
        <v>109</v>
      </c>
      <c r="B48" s="507" t="s">
        <v>141</v>
      </c>
      <c r="C48" s="508"/>
      <c r="D48" s="508"/>
      <c r="E48" s="507" t="s">
        <v>116</v>
      </c>
      <c r="F48" s="507"/>
      <c r="G48" s="507"/>
      <c r="H48" s="508">
        <f t="shared" si="0"/>
        <v>0</v>
      </c>
      <c r="I48" s="507"/>
      <c r="J48" s="500" t="s">
        <v>82</v>
      </c>
      <c r="K48" s="502"/>
      <c r="L48" s="503"/>
      <c r="M48" s="503"/>
      <c r="N48" s="503"/>
      <c r="O48" s="503"/>
      <c r="P48" s="503"/>
      <c r="Q48" s="521"/>
      <c r="R48" s="522"/>
      <c r="S48" s="522"/>
      <c r="T48" s="522"/>
      <c r="U48" s="523"/>
      <c r="V48" s="503"/>
      <c r="W48" s="503"/>
      <c r="X48" s="503"/>
      <c r="Y48" s="503"/>
      <c r="Z48" s="503"/>
      <c r="AA48" s="521"/>
      <c r="AB48" s="522"/>
      <c r="AC48" s="522"/>
      <c r="AD48" s="522"/>
      <c r="AE48" s="523"/>
      <c r="AF48" s="503"/>
      <c r="AG48" s="503"/>
      <c r="AH48" s="503"/>
      <c r="AI48" s="503"/>
      <c r="AJ48" s="503"/>
      <c r="AK48" s="521"/>
      <c r="AL48" s="522"/>
      <c r="AM48" s="522"/>
      <c r="AN48" s="522"/>
      <c r="AO48" s="523"/>
      <c r="AP48" s="521"/>
      <c r="AQ48" s="522"/>
      <c r="AR48" s="522">
        <v>0</v>
      </c>
      <c r="AS48" s="522">
        <v>0</v>
      </c>
      <c r="AT48" s="523">
        <v>0</v>
      </c>
      <c r="AU48" s="394">
        <f t="shared" si="2"/>
        <v>0</v>
      </c>
      <c r="AV48" s="394">
        <f t="shared" si="4"/>
        <v>0</v>
      </c>
      <c r="AW48" s="394">
        <f t="shared" si="4"/>
        <v>0</v>
      </c>
      <c r="AX48" s="394">
        <f t="shared" si="4"/>
        <v>0</v>
      </c>
      <c r="AY48" s="394">
        <f t="shared" si="4"/>
        <v>0</v>
      </c>
      <c r="AZ48" s="314">
        <f t="shared" si="3"/>
        <v>0</v>
      </c>
      <c r="BA48" s="218"/>
      <c r="BB48" s="218"/>
    </row>
    <row r="49" spans="1:55" s="6" customFormat="1" x14ac:dyDescent="0.2">
      <c r="A49" s="507" t="s">
        <v>133</v>
      </c>
      <c r="B49" s="507" t="s">
        <v>141</v>
      </c>
      <c r="C49" s="508">
        <v>568.96</v>
      </c>
      <c r="D49" s="508">
        <v>473.6</v>
      </c>
      <c r="E49" s="507" t="s">
        <v>116</v>
      </c>
      <c r="F49" s="507"/>
      <c r="G49" s="507"/>
      <c r="H49" s="508">
        <f t="shared" si="0"/>
        <v>1042.56</v>
      </c>
      <c r="I49" s="509" t="s">
        <v>266</v>
      </c>
      <c r="J49" s="500" t="s">
        <v>84</v>
      </c>
      <c r="K49" s="501" t="s">
        <v>208</v>
      </c>
      <c r="L49" s="503"/>
      <c r="M49" s="503"/>
      <c r="N49" s="503"/>
      <c r="O49" s="503"/>
      <c r="P49" s="503"/>
      <c r="Q49" s="521">
        <v>36652</v>
      </c>
      <c r="R49" s="522">
        <v>49</v>
      </c>
      <c r="S49" s="522">
        <v>219.52</v>
      </c>
      <c r="T49" s="522">
        <v>182.73</v>
      </c>
      <c r="U49" s="523">
        <v>0</v>
      </c>
      <c r="V49" s="503">
        <v>80036</v>
      </c>
      <c r="W49" s="503">
        <v>107</v>
      </c>
      <c r="X49" s="503">
        <v>479.36</v>
      </c>
      <c r="Y49" s="503">
        <v>399.01</v>
      </c>
      <c r="Z49" s="503"/>
      <c r="AA49" s="521">
        <v>94996</v>
      </c>
      <c r="AB49" s="522">
        <v>1610</v>
      </c>
      <c r="AC49" s="522">
        <v>568.96</v>
      </c>
      <c r="AD49" s="522">
        <v>473.6</v>
      </c>
      <c r="AE49" s="523">
        <v>0</v>
      </c>
      <c r="AF49" s="503"/>
      <c r="AG49" s="503"/>
      <c r="AH49" s="503"/>
      <c r="AI49" s="503"/>
      <c r="AJ49" s="503"/>
      <c r="AK49" s="521"/>
      <c r="AL49" s="522"/>
      <c r="AM49" s="522"/>
      <c r="AN49" s="522"/>
      <c r="AO49" s="523"/>
      <c r="AP49" s="521"/>
      <c r="AQ49" s="522"/>
      <c r="AR49" s="522">
        <v>0</v>
      </c>
      <c r="AS49" s="522">
        <v>0</v>
      </c>
      <c r="AT49" s="523">
        <v>0</v>
      </c>
      <c r="AU49" s="394">
        <f t="shared" si="2"/>
        <v>116688</v>
      </c>
      <c r="AV49" s="394">
        <f t="shared" si="4"/>
        <v>1766</v>
      </c>
      <c r="AW49" s="394">
        <f t="shared" si="4"/>
        <v>1267.8400000000001</v>
      </c>
      <c r="AX49" s="394">
        <f t="shared" si="4"/>
        <v>1055.3400000000001</v>
      </c>
      <c r="AY49" s="394">
        <f t="shared" si="4"/>
        <v>0</v>
      </c>
      <c r="AZ49" s="314">
        <f t="shared" si="3"/>
        <v>2323.1800000000003</v>
      </c>
      <c r="BA49" s="218"/>
      <c r="BB49" s="218"/>
    </row>
    <row r="50" spans="1:55" s="6" customFormat="1" x14ac:dyDescent="0.2">
      <c r="A50" s="507" t="s">
        <v>123</v>
      </c>
      <c r="B50" s="507" t="s">
        <v>141</v>
      </c>
      <c r="C50" s="508"/>
      <c r="D50" s="508"/>
      <c r="E50" s="507" t="s">
        <v>116</v>
      </c>
      <c r="F50" s="507"/>
      <c r="G50" s="507"/>
      <c r="H50" s="508">
        <f t="shared" si="0"/>
        <v>0</v>
      </c>
      <c r="I50" s="507"/>
      <c r="J50" s="500" t="s">
        <v>82</v>
      </c>
      <c r="K50" s="501" t="s">
        <v>209</v>
      </c>
      <c r="L50" s="503"/>
      <c r="M50" s="503"/>
      <c r="N50" s="503"/>
      <c r="O50" s="503"/>
      <c r="P50" s="503"/>
      <c r="Q50" s="521">
        <v>748</v>
      </c>
      <c r="R50" s="522">
        <v>1</v>
      </c>
      <c r="S50" s="522">
        <v>4.4800000000000004</v>
      </c>
      <c r="T50" s="522">
        <v>0</v>
      </c>
      <c r="U50" s="523">
        <v>0</v>
      </c>
      <c r="V50" s="503">
        <v>748</v>
      </c>
      <c r="W50" s="503">
        <v>1</v>
      </c>
      <c r="X50" s="503">
        <v>4.4800000000000004</v>
      </c>
      <c r="Y50" s="503"/>
      <c r="Z50" s="503"/>
      <c r="AA50" s="521"/>
      <c r="AB50" s="522"/>
      <c r="AC50" s="522"/>
      <c r="AD50" s="522"/>
      <c r="AE50" s="523"/>
      <c r="AF50" s="503"/>
      <c r="AG50" s="503"/>
      <c r="AH50" s="503"/>
      <c r="AI50" s="503"/>
      <c r="AJ50" s="503"/>
      <c r="AK50" s="521"/>
      <c r="AL50" s="522"/>
      <c r="AM50" s="522"/>
      <c r="AN50" s="522"/>
      <c r="AO50" s="523"/>
      <c r="AP50" s="521"/>
      <c r="AQ50" s="522"/>
      <c r="AR50" s="522">
        <v>0</v>
      </c>
      <c r="AS50" s="522">
        <v>0</v>
      </c>
      <c r="AT50" s="523">
        <v>0</v>
      </c>
      <c r="AU50" s="394">
        <f t="shared" si="2"/>
        <v>1496</v>
      </c>
      <c r="AV50" s="394">
        <f t="shared" si="4"/>
        <v>2</v>
      </c>
      <c r="AW50" s="394">
        <f t="shared" si="4"/>
        <v>8.9600000000000009</v>
      </c>
      <c r="AX50" s="394">
        <f t="shared" si="4"/>
        <v>0</v>
      </c>
      <c r="AY50" s="394">
        <f t="shared" si="4"/>
        <v>0</v>
      </c>
      <c r="AZ50" s="314">
        <f t="shared" si="3"/>
        <v>8.9600000000000009</v>
      </c>
      <c r="BA50" s="218"/>
      <c r="BB50" s="218"/>
    </row>
    <row r="51" spans="1:55" x14ac:dyDescent="0.2">
      <c r="A51" s="511" t="s">
        <v>128</v>
      </c>
      <c r="B51" s="511" t="s">
        <v>141</v>
      </c>
      <c r="C51" s="512">
        <v>501.76</v>
      </c>
      <c r="D51" s="512"/>
      <c r="E51" s="511" t="s">
        <v>116</v>
      </c>
      <c r="F51" s="511"/>
      <c r="G51" s="511"/>
      <c r="H51" s="512">
        <f t="shared" si="0"/>
        <v>501.76</v>
      </c>
      <c r="I51" s="511" t="s">
        <v>286</v>
      </c>
      <c r="J51" s="412" t="s">
        <v>82</v>
      </c>
      <c r="K51" s="414" t="s">
        <v>210</v>
      </c>
      <c r="L51" s="503"/>
      <c r="M51" s="503"/>
      <c r="N51" s="503"/>
      <c r="O51" s="503"/>
      <c r="P51" s="503"/>
      <c r="Q51" s="521">
        <v>601392</v>
      </c>
      <c r="R51" s="522">
        <v>804</v>
      </c>
      <c r="S51" s="522">
        <v>3601.92</v>
      </c>
      <c r="T51" s="522">
        <v>0</v>
      </c>
      <c r="U51" s="523">
        <v>0</v>
      </c>
      <c r="V51" s="503">
        <v>360536</v>
      </c>
      <c r="W51" s="503">
        <v>482</v>
      </c>
      <c r="X51" s="503">
        <v>2159.36</v>
      </c>
      <c r="Y51" s="503"/>
      <c r="Z51" s="503"/>
      <c r="AA51" s="521">
        <v>83776</v>
      </c>
      <c r="AB51" s="522">
        <v>1351</v>
      </c>
      <c r="AC51" s="522">
        <v>501.76</v>
      </c>
      <c r="AD51" s="522"/>
      <c r="AE51" s="523"/>
      <c r="AF51" s="503"/>
      <c r="AG51" s="503"/>
      <c r="AH51" s="503"/>
      <c r="AI51" s="503"/>
      <c r="AJ51" s="503"/>
      <c r="AK51" s="521"/>
      <c r="AL51" s="522"/>
      <c r="AM51" s="522"/>
      <c r="AN51" s="522"/>
      <c r="AO51" s="523"/>
      <c r="AP51" s="521"/>
      <c r="AQ51" s="522"/>
      <c r="AR51" s="522">
        <v>0</v>
      </c>
      <c r="AS51" s="522">
        <v>0</v>
      </c>
      <c r="AT51" s="523">
        <v>0</v>
      </c>
      <c r="AU51" s="382">
        <f t="shared" si="2"/>
        <v>961928</v>
      </c>
      <c r="AV51" s="382">
        <f t="shared" si="4"/>
        <v>2637</v>
      </c>
      <c r="AW51" s="382">
        <f t="shared" si="4"/>
        <v>6263.0400000000009</v>
      </c>
      <c r="AX51" s="382">
        <f t="shared" si="4"/>
        <v>0</v>
      </c>
      <c r="AY51" s="382">
        <f t="shared" si="4"/>
        <v>0</v>
      </c>
      <c r="AZ51" s="306">
        <f t="shared" si="3"/>
        <v>6263.0400000000009</v>
      </c>
      <c r="BA51" s="66"/>
      <c r="BB51" s="66"/>
    </row>
    <row r="52" spans="1:55" x14ac:dyDescent="0.2">
      <c r="A52" s="507" t="s">
        <v>130</v>
      </c>
      <c r="B52" s="507" t="s">
        <v>141</v>
      </c>
      <c r="C52" s="508">
        <v>53.76</v>
      </c>
      <c r="D52" s="508">
        <v>44.75</v>
      </c>
      <c r="E52" s="507" t="s">
        <v>116</v>
      </c>
      <c r="F52" s="507"/>
      <c r="G52" s="507"/>
      <c r="H52" s="508">
        <f t="shared" si="0"/>
        <v>98.509999999999991</v>
      </c>
      <c r="I52" s="509" t="s">
        <v>267</v>
      </c>
      <c r="J52" s="412" t="s">
        <v>82</v>
      </c>
      <c r="K52" s="414" t="s">
        <v>211</v>
      </c>
      <c r="L52" s="503"/>
      <c r="M52" s="503"/>
      <c r="N52" s="503"/>
      <c r="O52" s="503"/>
      <c r="P52" s="503"/>
      <c r="Q52" s="521">
        <v>6732</v>
      </c>
      <c r="R52" s="522">
        <v>9</v>
      </c>
      <c r="S52" s="522">
        <v>40.32</v>
      </c>
      <c r="T52" s="522">
        <v>33.56</v>
      </c>
      <c r="U52" s="523">
        <v>0</v>
      </c>
      <c r="V52" s="503">
        <v>8976</v>
      </c>
      <c r="W52" s="503">
        <v>12</v>
      </c>
      <c r="X52" s="503">
        <v>53.76</v>
      </c>
      <c r="Y52" s="503">
        <v>44.75</v>
      </c>
      <c r="Z52" s="503"/>
      <c r="AA52" s="521">
        <v>8976</v>
      </c>
      <c r="AB52" s="522">
        <v>145</v>
      </c>
      <c r="AC52" s="522">
        <v>53.76</v>
      </c>
      <c r="AD52" s="522">
        <v>44.75</v>
      </c>
      <c r="AE52" s="523"/>
      <c r="AF52" s="503"/>
      <c r="AG52" s="503"/>
      <c r="AH52" s="503"/>
      <c r="AI52" s="503"/>
      <c r="AJ52" s="503"/>
      <c r="AK52" s="521"/>
      <c r="AL52" s="522"/>
      <c r="AM52" s="522"/>
      <c r="AN52" s="522"/>
      <c r="AO52" s="523"/>
      <c r="AP52" s="521"/>
      <c r="AQ52" s="522"/>
      <c r="AR52" s="522">
        <v>0</v>
      </c>
      <c r="AS52" s="522">
        <v>0</v>
      </c>
      <c r="AT52" s="523">
        <v>0</v>
      </c>
      <c r="AU52" s="382">
        <f t="shared" si="2"/>
        <v>15708</v>
      </c>
      <c r="AV52" s="382">
        <f t="shared" si="4"/>
        <v>166</v>
      </c>
      <c r="AW52" s="382">
        <f t="shared" si="4"/>
        <v>147.84</v>
      </c>
      <c r="AX52" s="382">
        <f t="shared" si="4"/>
        <v>123.06</v>
      </c>
      <c r="AY52" s="382">
        <f t="shared" si="4"/>
        <v>0</v>
      </c>
      <c r="AZ52" s="306">
        <f t="shared" si="3"/>
        <v>270.89999999999998</v>
      </c>
      <c r="BA52" s="66"/>
      <c r="BB52" s="66"/>
    </row>
    <row r="53" spans="1:55" x14ac:dyDescent="0.2">
      <c r="A53" s="507" t="s">
        <v>129</v>
      </c>
      <c r="B53" s="507" t="s">
        <v>141</v>
      </c>
      <c r="C53" s="508">
        <v>407.68</v>
      </c>
      <c r="D53" s="508">
        <v>339.35</v>
      </c>
      <c r="E53" s="507" t="s">
        <v>116</v>
      </c>
      <c r="F53" s="507"/>
      <c r="G53" s="507"/>
      <c r="H53" s="508">
        <f t="shared" si="0"/>
        <v>747.03</v>
      </c>
      <c r="I53" s="509" t="s">
        <v>267</v>
      </c>
      <c r="J53" s="412" t="s">
        <v>82</v>
      </c>
      <c r="K53" s="414" t="s">
        <v>212</v>
      </c>
      <c r="L53" s="503"/>
      <c r="M53" s="503"/>
      <c r="N53" s="503"/>
      <c r="O53" s="503"/>
      <c r="P53" s="503"/>
      <c r="Q53" s="521">
        <v>36652</v>
      </c>
      <c r="R53" s="522">
        <v>49</v>
      </c>
      <c r="S53" s="522">
        <v>219.52</v>
      </c>
      <c r="T53" s="522">
        <v>182.73</v>
      </c>
      <c r="U53" s="523">
        <v>0</v>
      </c>
      <c r="V53" s="503">
        <v>56848</v>
      </c>
      <c r="W53" s="503">
        <v>76</v>
      </c>
      <c r="X53" s="503">
        <v>340.48</v>
      </c>
      <c r="Y53" s="503">
        <v>283.41000000000003</v>
      </c>
      <c r="Z53" s="503"/>
      <c r="AA53" s="521">
        <v>68068</v>
      </c>
      <c r="AB53" s="522">
        <v>1098</v>
      </c>
      <c r="AC53" s="522">
        <v>407.68</v>
      </c>
      <c r="AD53" s="522">
        <v>339.35</v>
      </c>
      <c r="AE53" s="523"/>
      <c r="AF53" s="503"/>
      <c r="AG53" s="503"/>
      <c r="AH53" s="503"/>
      <c r="AI53" s="503"/>
      <c r="AJ53" s="503"/>
      <c r="AK53" s="521"/>
      <c r="AL53" s="522"/>
      <c r="AM53" s="522"/>
      <c r="AN53" s="522"/>
      <c r="AO53" s="523"/>
      <c r="AP53" s="521"/>
      <c r="AQ53" s="522"/>
      <c r="AR53" s="522">
        <v>0</v>
      </c>
      <c r="AS53" s="522">
        <v>0</v>
      </c>
      <c r="AT53" s="523">
        <v>0</v>
      </c>
      <c r="AU53" s="382">
        <f t="shared" si="2"/>
        <v>93500</v>
      </c>
      <c r="AV53" s="382">
        <f t="shared" si="4"/>
        <v>1223</v>
      </c>
      <c r="AW53" s="382">
        <f t="shared" si="4"/>
        <v>967.68000000000006</v>
      </c>
      <c r="AX53" s="382">
        <f t="shared" si="4"/>
        <v>805.49</v>
      </c>
      <c r="AY53" s="382">
        <f t="shared" si="4"/>
        <v>0</v>
      </c>
      <c r="AZ53" s="306">
        <f>SUM(AW53:AY53)</f>
        <v>1773.17</v>
      </c>
      <c r="BA53" s="66"/>
      <c r="BB53" s="66"/>
    </row>
    <row r="54" spans="1:55" x14ac:dyDescent="0.2">
      <c r="A54" s="507" t="s">
        <v>122</v>
      </c>
      <c r="B54" s="507" t="s">
        <v>141</v>
      </c>
      <c r="C54" s="508">
        <v>199.49</v>
      </c>
      <c r="D54" s="508"/>
      <c r="E54" s="507" t="s">
        <v>116</v>
      </c>
      <c r="F54" s="507"/>
      <c r="G54" s="507"/>
      <c r="H54" s="508">
        <f t="shared" si="0"/>
        <v>199.49</v>
      </c>
      <c r="I54" s="509" t="s">
        <v>267</v>
      </c>
      <c r="J54" s="412" t="s">
        <v>82</v>
      </c>
      <c r="K54" s="414" t="s">
        <v>272</v>
      </c>
      <c r="L54" s="503"/>
      <c r="M54" s="503"/>
      <c r="N54" s="503"/>
      <c r="O54" s="503"/>
      <c r="P54" s="503"/>
      <c r="Q54" s="521">
        <v>0</v>
      </c>
      <c r="R54" s="522">
        <v>0</v>
      </c>
      <c r="S54" s="522">
        <v>199.49</v>
      </c>
      <c r="T54" s="522">
        <v>0</v>
      </c>
      <c r="U54" s="523">
        <v>0</v>
      </c>
      <c r="V54" s="503">
        <v>0</v>
      </c>
      <c r="W54" s="503">
        <v>0</v>
      </c>
      <c r="X54" s="503">
        <v>199.49</v>
      </c>
      <c r="Y54" s="503"/>
      <c r="Z54" s="503"/>
      <c r="AA54" s="521">
        <v>0</v>
      </c>
      <c r="AB54" s="522">
        <v>0</v>
      </c>
      <c r="AC54" s="522">
        <v>199.49</v>
      </c>
      <c r="AD54" s="522"/>
      <c r="AE54" s="523"/>
      <c r="AF54" s="503"/>
      <c r="AG54" s="503"/>
      <c r="AH54" s="503"/>
      <c r="AI54" s="503"/>
      <c r="AJ54" s="503"/>
      <c r="AK54" s="521"/>
      <c r="AL54" s="522"/>
      <c r="AM54" s="522"/>
      <c r="AN54" s="522"/>
      <c r="AO54" s="523"/>
      <c r="AP54" s="521"/>
      <c r="AQ54" s="522"/>
      <c r="AR54" s="522">
        <v>0</v>
      </c>
      <c r="AS54" s="522">
        <v>0</v>
      </c>
      <c r="AT54" s="523">
        <v>0</v>
      </c>
      <c r="AU54" s="382">
        <f t="shared" si="2"/>
        <v>0</v>
      </c>
      <c r="AV54" s="382">
        <f t="shared" si="4"/>
        <v>0</v>
      </c>
      <c r="AW54" s="382">
        <f t="shared" si="4"/>
        <v>598.47</v>
      </c>
      <c r="AX54" s="382">
        <f t="shared" si="4"/>
        <v>0</v>
      </c>
      <c r="AY54" s="382">
        <f t="shared" si="4"/>
        <v>0</v>
      </c>
      <c r="AZ54" s="306">
        <f t="shared" si="3"/>
        <v>598.47</v>
      </c>
      <c r="BA54" s="66"/>
      <c r="BB54" s="66"/>
    </row>
    <row r="55" spans="1:55" x14ac:dyDescent="0.2">
      <c r="A55" s="507" t="s">
        <v>124</v>
      </c>
      <c r="B55" s="507" t="s">
        <v>141</v>
      </c>
      <c r="C55" s="508">
        <v>386.1</v>
      </c>
      <c r="D55" s="508"/>
      <c r="E55" s="507" t="s">
        <v>115</v>
      </c>
      <c r="F55" s="507"/>
      <c r="G55" s="507"/>
      <c r="H55" s="508">
        <f t="shared" si="0"/>
        <v>386.1</v>
      </c>
      <c r="I55" s="509" t="s">
        <v>267</v>
      </c>
      <c r="J55" s="412" t="s">
        <v>125</v>
      </c>
      <c r="K55" s="414" t="s">
        <v>213</v>
      </c>
      <c r="L55" s="503"/>
      <c r="M55" s="503"/>
      <c r="N55" s="503"/>
      <c r="O55" s="503"/>
      <c r="P55" s="503"/>
      <c r="Q55" s="521">
        <v>0</v>
      </c>
      <c r="R55" s="522">
        <v>0</v>
      </c>
      <c r="S55" s="522">
        <v>386.1</v>
      </c>
      <c r="T55" s="522">
        <v>0</v>
      </c>
      <c r="U55" s="523">
        <v>0</v>
      </c>
      <c r="V55" s="503">
        <v>0</v>
      </c>
      <c r="W55" s="503">
        <v>0</v>
      </c>
      <c r="X55" s="503">
        <v>386.1</v>
      </c>
      <c r="Y55" s="503"/>
      <c r="Z55" s="503"/>
      <c r="AA55" s="521">
        <v>0</v>
      </c>
      <c r="AB55" s="522">
        <v>0</v>
      </c>
      <c r="AC55" s="522">
        <v>386.1</v>
      </c>
      <c r="AD55" s="522"/>
      <c r="AE55" s="523"/>
      <c r="AF55" s="503"/>
      <c r="AG55" s="503"/>
      <c r="AH55" s="503"/>
      <c r="AI55" s="503"/>
      <c r="AJ55" s="503"/>
      <c r="AK55" s="521"/>
      <c r="AL55" s="522"/>
      <c r="AM55" s="522"/>
      <c r="AN55" s="522"/>
      <c r="AO55" s="523"/>
      <c r="AP55" s="521"/>
      <c r="AQ55" s="522"/>
      <c r="AR55" s="522">
        <v>0</v>
      </c>
      <c r="AS55" s="522">
        <v>0</v>
      </c>
      <c r="AT55" s="523">
        <v>0</v>
      </c>
      <c r="AU55" s="382">
        <f t="shared" si="2"/>
        <v>0</v>
      </c>
      <c r="AV55" s="382">
        <f t="shared" si="4"/>
        <v>0</v>
      </c>
      <c r="AW55" s="382">
        <f t="shared" si="4"/>
        <v>1158.3000000000002</v>
      </c>
      <c r="AX55" s="382">
        <f t="shared" si="4"/>
        <v>0</v>
      </c>
      <c r="AY55" s="382">
        <f t="shared" si="4"/>
        <v>0</v>
      </c>
      <c r="AZ55" s="306">
        <f t="shared" si="3"/>
        <v>1158.3000000000002</v>
      </c>
      <c r="BA55" s="66"/>
      <c r="BB55" s="66"/>
    </row>
    <row r="56" spans="1:55" x14ac:dyDescent="0.2">
      <c r="A56" s="507" t="s">
        <v>127</v>
      </c>
      <c r="B56" s="507" t="s">
        <v>141</v>
      </c>
      <c r="C56" s="508"/>
      <c r="D56" s="508"/>
      <c r="E56" s="507" t="s">
        <v>115</v>
      </c>
      <c r="F56" s="507"/>
      <c r="G56" s="507"/>
      <c r="H56" s="508">
        <f t="shared" si="0"/>
        <v>0</v>
      </c>
      <c r="I56" s="507"/>
      <c r="J56" s="412" t="s">
        <v>125</v>
      </c>
      <c r="K56" s="413"/>
      <c r="L56" s="503"/>
      <c r="M56" s="503"/>
      <c r="N56" s="503"/>
      <c r="O56" s="503"/>
      <c r="P56" s="503"/>
      <c r="Q56" s="521"/>
      <c r="R56" s="522"/>
      <c r="S56" s="522"/>
      <c r="T56" s="522"/>
      <c r="U56" s="523"/>
      <c r="V56" s="503"/>
      <c r="W56" s="503"/>
      <c r="X56" s="503"/>
      <c r="Y56" s="503"/>
      <c r="Z56" s="503"/>
      <c r="AA56" s="521"/>
      <c r="AB56" s="522"/>
      <c r="AC56" s="522"/>
      <c r="AD56" s="522"/>
      <c r="AE56" s="523"/>
      <c r="AF56" s="503"/>
      <c r="AG56" s="503"/>
      <c r="AH56" s="503"/>
      <c r="AI56" s="503"/>
      <c r="AJ56" s="503"/>
      <c r="AK56" s="521"/>
      <c r="AL56" s="522"/>
      <c r="AM56" s="522"/>
      <c r="AN56" s="522"/>
      <c r="AO56" s="523"/>
      <c r="AP56" s="521"/>
      <c r="AQ56" s="522"/>
      <c r="AR56" s="522">
        <v>0</v>
      </c>
      <c r="AS56" s="522">
        <v>0</v>
      </c>
      <c r="AT56" s="523">
        <v>0</v>
      </c>
      <c r="AU56" s="382">
        <f t="shared" si="2"/>
        <v>0</v>
      </c>
      <c r="AV56" s="382">
        <f t="shared" si="4"/>
        <v>0</v>
      </c>
      <c r="AW56" s="382">
        <f t="shared" si="4"/>
        <v>0</v>
      </c>
      <c r="AX56" s="382">
        <f t="shared" si="4"/>
        <v>0</v>
      </c>
      <c r="AY56" s="382">
        <f t="shared" si="4"/>
        <v>0</v>
      </c>
      <c r="AZ56" s="306">
        <f t="shared" si="3"/>
        <v>0</v>
      </c>
      <c r="BA56" s="66"/>
      <c r="BB56" s="66"/>
    </row>
    <row r="57" spans="1:55" x14ac:dyDescent="0.2">
      <c r="A57" s="507" t="s">
        <v>119</v>
      </c>
      <c r="B57" s="507" t="s">
        <v>141</v>
      </c>
      <c r="C57" s="508"/>
      <c r="D57" s="508"/>
      <c r="E57" s="507" t="s">
        <v>115</v>
      </c>
      <c r="F57" s="507"/>
      <c r="G57" s="507"/>
      <c r="H57" s="508">
        <f t="shared" si="0"/>
        <v>0</v>
      </c>
      <c r="I57" s="507"/>
      <c r="J57" s="412" t="s">
        <v>125</v>
      </c>
      <c r="K57" s="413"/>
      <c r="L57" s="503"/>
      <c r="M57" s="503"/>
      <c r="N57" s="503"/>
      <c r="O57" s="503"/>
      <c r="P57" s="503"/>
      <c r="Q57" s="521"/>
      <c r="R57" s="522"/>
      <c r="S57" s="522"/>
      <c r="T57" s="522"/>
      <c r="U57" s="523"/>
      <c r="V57" s="503"/>
      <c r="W57" s="503"/>
      <c r="X57" s="503"/>
      <c r="Y57" s="503"/>
      <c r="Z57" s="503"/>
      <c r="AA57" s="521"/>
      <c r="AB57" s="522"/>
      <c r="AC57" s="522"/>
      <c r="AD57" s="522"/>
      <c r="AE57" s="523"/>
      <c r="AF57" s="503"/>
      <c r="AG57" s="503"/>
      <c r="AH57" s="503"/>
      <c r="AI57" s="503"/>
      <c r="AJ57" s="503"/>
      <c r="AK57" s="521"/>
      <c r="AL57" s="522"/>
      <c r="AM57" s="522"/>
      <c r="AN57" s="522"/>
      <c r="AO57" s="523"/>
      <c r="AP57" s="521"/>
      <c r="AQ57" s="522"/>
      <c r="AR57" s="522">
        <v>0</v>
      </c>
      <c r="AS57" s="522">
        <v>0</v>
      </c>
      <c r="AT57" s="523">
        <v>0</v>
      </c>
      <c r="AU57" s="382">
        <f t="shared" si="2"/>
        <v>0</v>
      </c>
      <c r="AV57" s="382">
        <f t="shared" si="4"/>
        <v>0</v>
      </c>
      <c r="AW57" s="382">
        <f t="shared" si="4"/>
        <v>0</v>
      </c>
      <c r="AX57" s="382">
        <f t="shared" si="4"/>
        <v>0</v>
      </c>
      <c r="AY57" s="382">
        <f t="shared" si="4"/>
        <v>0</v>
      </c>
      <c r="AZ57" s="306">
        <f t="shared" si="3"/>
        <v>0</v>
      </c>
      <c r="BA57" s="66"/>
      <c r="BB57" s="66"/>
    </row>
    <row r="58" spans="1:55" x14ac:dyDescent="0.2">
      <c r="A58" s="507" t="s">
        <v>38</v>
      </c>
      <c r="B58" s="507" t="s">
        <v>141</v>
      </c>
      <c r="C58" s="508">
        <v>389.76</v>
      </c>
      <c r="D58" s="508">
        <v>324.43</v>
      </c>
      <c r="E58" s="507" t="s">
        <v>101</v>
      </c>
      <c r="F58" s="507">
        <v>274.68</v>
      </c>
      <c r="G58" s="507"/>
      <c r="H58" s="508">
        <f t="shared" si="0"/>
        <v>988.87000000000012</v>
      </c>
      <c r="I58" s="509" t="s">
        <v>264</v>
      </c>
      <c r="J58" s="412" t="s">
        <v>83</v>
      </c>
      <c r="K58" s="414" t="s">
        <v>237</v>
      </c>
      <c r="L58" s="503"/>
      <c r="M58" s="503"/>
      <c r="N58" s="503"/>
      <c r="O58" s="503"/>
      <c r="P58" s="503"/>
      <c r="Q58" s="521">
        <v>175780</v>
      </c>
      <c r="R58" s="522">
        <v>235</v>
      </c>
      <c r="S58" s="522">
        <v>1052.8</v>
      </c>
      <c r="T58" s="522">
        <v>876.34</v>
      </c>
      <c r="U58" s="523">
        <v>273.07</v>
      </c>
      <c r="V58" s="503">
        <v>148852</v>
      </c>
      <c r="W58" s="503">
        <v>199</v>
      </c>
      <c r="X58" s="503">
        <v>891.52</v>
      </c>
      <c r="Y58" s="503">
        <v>742.09</v>
      </c>
      <c r="Z58" s="503">
        <v>274.68</v>
      </c>
      <c r="AA58" s="521">
        <v>65076</v>
      </c>
      <c r="AB58" s="522">
        <v>1103</v>
      </c>
      <c r="AC58" s="522">
        <v>389.76</v>
      </c>
      <c r="AD58" s="522">
        <v>324.43</v>
      </c>
      <c r="AE58" s="523">
        <v>274.68</v>
      </c>
      <c r="AF58" s="503"/>
      <c r="AG58" s="503"/>
      <c r="AH58" s="503"/>
      <c r="AI58" s="503"/>
      <c r="AJ58" s="503"/>
      <c r="AK58" s="521"/>
      <c r="AL58" s="522"/>
      <c r="AM58" s="522"/>
      <c r="AN58" s="522"/>
      <c r="AO58" s="523"/>
      <c r="AP58" s="521"/>
      <c r="AQ58" s="522"/>
      <c r="AR58" s="522">
        <v>0</v>
      </c>
      <c r="AS58" s="522">
        <v>0</v>
      </c>
      <c r="AT58" s="523">
        <v>0</v>
      </c>
      <c r="AU58" s="382">
        <f t="shared" si="2"/>
        <v>324632</v>
      </c>
      <c r="AV58" s="382">
        <f t="shared" si="4"/>
        <v>1537</v>
      </c>
      <c r="AW58" s="382">
        <f t="shared" si="4"/>
        <v>2334.08</v>
      </c>
      <c r="AX58" s="382">
        <f t="shared" si="4"/>
        <v>1942.8600000000001</v>
      </c>
      <c r="AY58" s="382">
        <f t="shared" si="4"/>
        <v>822.43000000000006</v>
      </c>
      <c r="AZ58" s="306">
        <f t="shared" si="3"/>
        <v>5099.3700000000008</v>
      </c>
      <c r="BA58" s="66"/>
      <c r="BB58" s="66"/>
    </row>
    <row r="59" spans="1:55" x14ac:dyDescent="0.2">
      <c r="A59" s="507" t="s">
        <v>39</v>
      </c>
      <c r="B59" s="507" t="s">
        <v>141</v>
      </c>
      <c r="C59" s="508">
        <v>188.16</v>
      </c>
      <c r="D59" s="508">
        <v>156.62</v>
      </c>
      <c r="E59" s="507" t="s">
        <v>101</v>
      </c>
      <c r="F59" s="507">
        <v>274.68</v>
      </c>
      <c r="G59" s="507"/>
      <c r="H59" s="508">
        <f t="shared" si="0"/>
        <v>619.46</v>
      </c>
      <c r="I59" s="509" t="s">
        <v>264</v>
      </c>
      <c r="J59" s="412" t="s">
        <v>83</v>
      </c>
      <c r="K59" s="414" t="s">
        <v>238</v>
      </c>
      <c r="L59" s="503"/>
      <c r="M59" s="503"/>
      <c r="N59" s="503"/>
      <c r="O59" s="503"/>
      <c r="P59" s="503"/>
      <c r="Q59" s="521">
        <v>6732</v>
      </c>
      <c r="R59" s="522">
        <v>9</v>
      </c>
      <c r="S59" s="522">
        <v>40.32</v>
      </c>
      <c r="T59" s="522">
        <v>33.56</v>
      </c>
      <c r="U59" s="523">
        <v>273.07</v>
      </c>
      <c r="V59" s="503">
        <v>8976</v>
      </c>
      <c r="W59" s="503">
        <v>12</v>
      </c>
      <c r="X59" s="503">
        <v>53.76</v>
      </c>
      <c r="Y59" s="503">
        <v>44.75</v>
      </c>
      <c r="Z59" s="503">
        <v>274.68</v>
      </c>
      <c r="AA59" s="521">
        <v>31416</v>
      </c>
      <c r="AB59" s="522">
        <v>532</v>
      </c>
      <c r="AC59" s="522">
        <v>188.16</v>
      </c>
      <c r="AD59" s="522">
        <v>156.62</v>
      </c>
      <c r="AE59" s="523">
        <v>274.68</v>
      </c>
      <c r="AF59" s="503"/>
      <c r="AG59" s="503"/>
      <c r="AH59" s="503"/>
      <c r="AI59" s="503"/>
      <c r="AJ59" s="503"/>
      <c r="AK59" s="521"/>
      <c r="AL59" s="522"/>
      <c r="AM59" s="522"/>
      <c r="AN59" s="522"/>
      <c r="AO59" s="523"/>
      <c r="AP59" s="521"/>
      <c r="AQ59" s="522"/>
      <c r="AR59" s="522">
        <v>0</v>
      </c>
      <c r="AS59" s="522">
        <v>0</v>
      </c>
      <c r="AT59" s="523">
        <v>0</v>
      </c>
      <c r="AU59" s="382">
        <f t="shared" si="2"/>
        <v>15708</v>
      </c>
      <c r="AV59" s="382">
        <f t="shared" si="4"/>
        <v>553</v>
      </c>
      <c r="AW59" s="382">
        <f t="shared" si="4"/>
        <v>282.24</v>
      </c>
      <c r="AX59" s="382">
        <f t="shared" si="4"/>
        <v>234.93</v>
      </c>
      <c r="AY59" s="382">
        <f t="shared" si="4"/>
        <v>822.43000000000006</v>
      </c>
      <c r="AZ59" s="306">
        <f t="shared" si="3"/>
        <v>1339.6000000000001</v>
      </c>
      <c r="BA59" s="66"/>
      <c r="BB59" s="66"/>
    </row>
    <row r="60" spans="1:55" x14ac:dyDescent="0.2">
      <c r="A60" s="507" t="s">
        <v>40</v>
      </c>
      <c r="B60" s="507" t="s">
        <v>141</v>
      </c>
      <c r="C60" s="508">
        <v>367.36</v>
      </c>
      <c r="D60" s="508">
        <v>305.79000000000002</v>
      </c>
      <c r="E60" s="507" t="s">
        <v>101</v>
      </c>
      <c r="F60" s="507">
        <v>274.68</v>
      </c>
      <c r="G60" s="507"/>
      <c r="H60" s="508">
        <f t="shared" si="0"/>
        <v>947.83000000000015</v>
      </c>
      <c r="I60" s="509" t="s">
        <v>264</v>
      </c>
      <c r="J60" s="412" t="s">
        <v>83</v>
      </c>
      <c r="K60" s="414" t="s">
        <v>239</v>
      </c>
      <c r="L60" s="503"/>
      <c r="M60" s="503"/>
      <c r="N60" s="503"/>
      <c r="O60" s="503"/>
      <c r="P60" s="503"/>
      <c r="Q60" s="521">
        <v>216920</v>
      </c>
      <c r="R60" s="522">
        <v>290</v>
      </c>
      <c r="S60" s="522">
        <v>1299.2</v>
      </c>
      <c r="T60" s="522">
        <v>1081.44</v>
      </c>
      <c r="U60" s="523">
        <v>273.07</v>
      </c>
      <c r="V60" s="503">
        <v>240856</v>
      </c>
      <c r="W60" s="503">
        <v>322</v>
      </c>
      <c r="X60" s="503">
        <v>1442.56</v>
      </c>
      <c r="Y60" s="503">
        <v>1200.77</v>
      </c>
      <c r="Z60" s="503">
        <v>274.68</v>
      </c>
      <c r="AA60" s="521">
        <v>61336</v>
      </c>
      <c r="AB60" s="522">
        <v>1040</v>
      </c>
      <c r="AC60" s="522">
        <v>367.36</v>
      </c>
      <c r="AD60" s="522">
        <v>305.79000000000002</v>
      </c>
      <c r="AE60" s="523">
        <v>274.68</v>
      </c>
      <c r="AF60" s="503"/>
      <c r="AG60" s="503"/>
      <c r="AH60" s="503"/>
      <c r="AI60" s="503"/>
      <c r="AJ60" s="503"/>
      <c r="AK60" s="521"/>
      <c r="AL60" s="522"/>
      <c r="AM60" s="522"/>
      <c r="AN60" s="522"/>
      <c r="AO60" s="523"/>
      <c r="AP60" s="521"/>
      <c r="AQ60" s="522"/>
      <c r="AR60" s="522">
        <v>0</v>
      </c>
      <c r="AS60" s="522">
        <v>0</v>
      </c>
      <c r="AT60" s="523">
        <v>0</v>
      </c>
      <c r="AU60" s="382">
        <f t="shared" si="2"/>
        <v>457776</v>
      </c>
      <c r="AV60" s="382">
        <f t="shared" si="4"/>
        <v>1652</v>
      </c>
      <c r="AW60" s="382">
        <f t="shared" si="4"/>
        <v>3109.1200000000003</v>
      </c>
      <c r="AX60" s="382">
        <f t="shared" si="4"/>
        <v>2588</v>
      </c>
      <c r="AY60" s="382">
        <f t="shared" si="4"/>
        <v>822.43000000000006</v>
      </c>
      <c r="AZ60" s="306">
        <f t="shared" si="3"/>
        <v>6519.5500000000011</v>
      </c>
      <c r="BA60" s="66"/>
      <c r="BB60" s="66"/>
      <c r="BC60" s="3"/>
    </row>
    <row r="61" spans="1:55" s="6" customFormat="1" x14ac:dyDescent="0.2">
      <c r="A61" s="507" t="s">
        <v>56</v>
      </c>
      <c r="B61" s="507" t="s">
        <v>141</v>
      </c>
      <c r="C61" s="508">
        <v>215.04</v>
      </c>
      <c r="D61" s="508">
        <v>179</v>
      </c>
      <c r="E61" s="507" t="s">
        <v>101</v>
      </c>
      <c r="F61" s="507">
        <v>274.68</v>
      </c>
      <c r="G61" s="507"/>
      <c r="H61" s="508">
        <f t="shared" si="0"/>
        <v>668.72</v>
      </c>
      <c r="I61" s="509" t="s">
        <v>281</v>
      </c>
      <c r="J61" s="412" t="s">
        <v>86</v>
      </c>
      <c r="K61" s="414" t="s">
        <v>282</v>
      </c>
      <c r="L61" s="503">
        <v>32912</v>
      </c>
      <c r="M61" s="503">
        <v>44</v>
      </c>
      <c r="N61" s="503">
        <v>197.12</v>
      </c>
      <c r="O61" s="503">
        <v>164.08</v>
      </c>
      <c r="P61" s="503">
        <v>270.67</v>
      </c>
      <c r="Q61" s="521"/>
      <c r="R61" s="522"/>
      <c r="S61" s="522"/>
      <c r="T61" s="522"/>
      <c r="U61" s="523"/>
      <c r="V61" s="503">
        <v>42636</v>
      </c>
      <c r="W61" s="503">
        <v>57</v>
      </c>
      <c r="X61" s="503">
        <v>255.36</v>
      </c>
      <c r="Y61" s="503">
        <v>212.56</v>
      </c>
      <c r="Z61" s="503">
        <v>274.68</v>
      </c>
      <c r="AA61" s="521">
        <v>35904</v>
      </c>
      <c r="AB61" s="522">
        <v>589</v>
      </c>
      <c r="AC61" s="522">
        <v>215.04</v>
      </c>
      <c r="AD61" s="522">
        <v>179</v>
      </c>
      <c r="AE61" s="523">
        <v>274.68</v>
      </c>
      <c r="AF61" s="503"/>
      <c r="AG61" s="503"/>
      <c r="AH61" s="503"/>
      <c r="AI61" s="503"/>
      <c r="AJ61" s="503"/>
      <c r="AK61" s="521"/>
      <c r="AL61" s="522"/>
      <c r="AM61" s="522"/>
      <c r="AN61" s="522"/>
      <c r="AO61" s="523"/>
      <c r="AP61" s="521"/>
      <c r="AQ61" s="522"/>
      <c r="AR61" s="522">
        <v>0</v>
      </c>
      <c r="AS61" s="522">
        <v>0</v>
      </c>
      <c r="AT61" s="523">
        <v>0</v>
      </c>
      <c r="AU61" s="382">
        <f t="shared" si="2"/>
        <v>75548</v>
      </c>
      <c r="AV61" s="394">
        <f t="shared" si="4"/>
        <v>690</v>
      </c>
      <c r="AW61" s="394">
        <f t="shared" si="4"/>
        <v>667.52</v>
      </c>
      <c r="AX61" s="394">
        <f t="shared" si="4"/>
        <v>555.64</v>
      </c>
      <c r="AY61" s="394">
        <f t="shared" si="4"/>
        <v>820.03</v>
      </c>
      <c r="AZ61" s="314">
        <f t="shared" si="3"/>
        <v>2043.1899999999998</v>
      </c>
      <c r="BA61" s="218"/>
      <c r="BB61" s="218"/>
    </row>
    <row r="62" spans="1:55" s="5" customFormat="1" x14ac:dyDescent="0.2">
      <c r="A62" s="507" t="s">
        <v>41</v>
      </c>
      <c r="B62" s="507" t="s">
        <v>141</v>
      </c>
      <c r="C62" s="508">
        <v>199.49</v>
      </c>
      <c r="D62" s="508"/>
      <c r="E62" s="507" t="s">
        <v>103</v>
      </c>
      <c r="F62" s="507"/>
      <c r="G62" s="507"/>
      <c r="H62" s="508">
        <f t="shared" si="0"/>
        <v>199.49</v>
      </c>
      <c r="I62" s="509" t="s">
        <v>266</v>
      </c>
      <c r="J62" s="412" t="s">
        <v>84</v>
      </c>
      <c r="K62" s="414" t="s">
        <v>215</v>
      </c>
      <c r="L62" s="503"/>
      <c r="M62" s="503"/>
      <c r="N62" s="503"/>
      <c r="O62" s="503"/>
      <c r="P62" s="503"/>
      <c r="Q62" s="521">
        <v>0</v>
      </c>
      <c r="R62" s="522">
        <v>0</v>
      </c>
      <c r="S62" s="522">
        <v>199.49</v>
      </c>
      <c r="T62" s="522">
        <v>0</v>
      </c>
      <c r="U62" s="523">
        <v>0</v>
      </c>
      <c r="V62" s="503">
        <v>0</v>
      </c>
      <c r="W62" s="503">
        <v>0</v>
      </c>
      <c r="X62" s="503">
        <v>199.49</v>
      </c>
      <c r="Y62" s="503"/>
      <c r="Z62" s="503"/>
      <c r="AA62" s="521">
        <v>0</v>
      </c>
      <c r="AB62" s="522">
        <v>0</v>
      </c>
      <c r="AC62" s="522">
        <v>199.49</v>
      </c>
      <c r="AD62" s="522"/>
      <c r="AE62" s="523"/>
      <c r="AF62" s="503"/>
      <c r="AG62" s="503"/>
      <c r="AH62" s="503"/>
      <c r="AI62" s="503"/>
      <c r="AJ62" s="503"/>
      <c r="AK62" s="521"/>
      <c r="AL62" s="522"/>
      <c r="AM62" s="522"/>
      <c r="AN62" s="522"/>
      <c r="AO62" s="523"/>
      <c r="AP62" s="521"/>
      <c r="AQ62" s="522"/>
      <c r="AR62" s="522">
        <v>0</v>
      </c>
      <c r="AS62" s="522">
        <v>0</v>
      </c>
      <c r="AT62" s="523">
        <v>0</v>
      </c>
      <c r="AU62" s="382">
        <f t="shared" si="2"/>
        <v>0</v>
      </c>
      <c r="AV62" s="382">
        <f t="shared" si="4"/>
        <v>0</v>
      </c>
      <c r="AW62" s="382">
        <f t="shared" si="4"/>
        <v>598.47</v>
      </c>
      <c r="AX62" s="382">
        <f t="shared" si="4"/>
        <v>0</v>
      </c>
      <c r="AY62" s="382">
        <f t="shared" si="4"/>
        <v>0</v>
      </c>
      <c r="AZ62" s="306">
        <f t="shared" si="3"/>
        <v>598.47</v>
      </c>
      <c r="BA62" s="89"/>
      <c r="BB62" s="90"/>
    </row>
    <row r="63" spans="1:55" s="5" customFormat="1" x14ac:dyDescent="0.2">
      <c r="A63" s="507" t="s">
        <v>42</v>
      </c>
      <c r="B63" s="507" t="s">
        <v>141</v>
      </c>
      <c r="C63" s="508">
        <v>199.49</v>
      </c>
      <c r="D63" s="508"/>
      <c r="E63" s="507" t="s">
        <v>103</v>
      </c>
      <c r="F63" s="507"/>
      <c r="G63" s="507"/>
      <c r="H63" s="508">
        <f t="shared" si="0"/>
        <v>199.49</v>
      </c>
      <c r="I63" s="509" t="s">
        <v>266</v>
      </c>
      <c r="J63" s="412" t="s">
        <v>85</v>
      </c>
      <c r="K63" s="414" t="s">
        <v>216</v>
      </c>
      <c r="L63" s="503"/>
      <c r="M63" s="503"/>
      <c r="N63" s="503"/>
      <c r="O63" s="503"/>
      <c r="P63" s="503"/>
      <c r="Q63" s="521"/>
      <c r="R63" s="522"/>
      <c r="S63" s="522">
        <v>199.49</v>
      </c>
      <c r="T63" s="522">
        <v>0</v>
      </c>
      <c r="U63" s="523">
        <v>0</v>
      </c>
      <c r="V63" s="503">
        <v>0</v>
      </c>
      <c r="W63" s="503">
        <v>0</v>
      </c>
      <c r="X63" s="503">
        <v>199.49</v>
      </c>
      <c r="Y63" s="503"/>
      <c r="Z63" s="503"/>
      <c r="AA63" s="521">
        <v>0</v>
      </c>
      <c r="AB63" s="522"/>
      <c r="AC63" s="522">
        <v>199.49</v>
      </c>
      <c r="AD63" s="522"/>
      <c r="AE63" s="523"/>
      <c r="AF63" s="503"/>
      <c r="AG63" s="503"/>
      <c r="AH63" s="503"/>
      <c r="AI63" s="503"/>
      <c r="AJ63" s="503"/>
      <c r="AK63" s="521"/>
      <c r="AL63" s="522"/>
      <c r="AM63" s="522"/>
      <c r="AN63" s="522"/>
      <c r="AO63" s="523"/>
      <c r="AP63" s="521"/>
      <c r="AQ63" s="522"/>
      <c r="AR63" s="522">
        <v>0</v>
      </c>
      <c r="AS63" s="522">
        <v>0</v>
      </c>
      <c r="AT63" s="523">
        <v>0</v>
      </c>
      <c r="AU63" s="382">
        <f t="shared" si="2"/>
        <v>0</v>
      </c>
      <c r="AV63" s="382">
        <f t="shared" si="4"/>
        <v>0</v>
      </c>
      <c r="AW63" s="382">
        <f t="shared" si="4"/>
        <v>598.47</v>
      </c>
      <c r="AX63" s="382">
        <f t="shared" si="4"/>
        <v>0</v>
      </c>
      <c r="AY63" s="382">
        <f t="shared" si="4"/>
        <v>0</v>
      </c>
      <c r="AZ63" s="306">
        <f t="shared" si="3"/>
        <v>598.47</v>
      </c>
      <c r="BA63" s="90"/>
      <c r="BB63" s="90"/>
    </row>
    <row r="64" spans="1:55" s="5" customFormat="1" x14ac:dyDescent="0.2">
      <c r="A64" s="507" t="s">
        <v>90</v>
      </c>
      <c r="B64" s="507" t="s">
        <v>141</v>
      </c>
      <c r="C64" s="508">
        <v>386.1</v>
      </c>
      <c r="D64" s="508"/>
      <c r="E64" s="507" t="s">
        <v>103</v>
      </c>
      <c r="F64" s="507"/>
      <c r="G64" s="507"/>
      <c r="H64" s="508">
        <f t="shared" si="0"/>
        <v>386.1</v>
      </c>
      <c r="I64" s="509" t="s">
        <v>266</v>
      </c>
      <c r="J64" s="412" t="s">
        <v>84</v>
      </c>
      <c r="K64" s="414" t="s">
        <v>283</v>
      </c>
      <c r="L64" s="503"/>
      <c r="M64" s="503"/>
      <c r="N64" s="503"/>
      <c r="O64" s="503"/>
      <c r="P64" s="503"/>
      <c r="Q64" s="521">
        <v>748</v>
      </c>
      <c r="R64" s="522">
        <v>1</v>
      </c>
      <c r="S64" s="522">
        <v>386.1</v>
      </c>
      <c r="T64" s="522">
        <v>0</v>
      </c>
      <c r="U64" s="523">
        <v>0</v>
      </c>
      <c r="V64" s="503">
        <v>0</v>
      </c>
      <c r="W64" s="503">
        <v>0</v>
      </c>
      <c r="X64" s="503">
        <v>386.1</v>
      </c>
      <c r="Y64" s="503"/>
      <c r="Z64" s="503"/>
      <c r="AA64" s="521">
        <v>0</v>
      </c>
      <c r="AB64" s="522"/>
      <c r="AC64" s="522">
        <v>386.1</v>
      </c>
      <c r="AD64" s="522"/>
      <c r="AE64" s="523"/>
      <c r="AF64" s="503"/>
      <c r="AG64" s="503"/>
      <c r="AH64" s="503"/>
      <c r="AI64" s="503"/>
      <c r="AJ64" s="503"/>
      <c r="AK64" s="521"/>
      <c r="AL64" s="522"/>
      <c r="AM64" s="522"/>
      <c r="AN64" s="522"/>
      <c r="AO64" s="523"/>
      <c r="AP64" s="521"/>
      <c r="AQ64" s="522"/>
      <c r="AR64" s="522">
        <v>0</v>
      </c>
      <c r="AS64" s="522">
        <v>0</v>
      </c>
      <c r="AT64" s="523">
        <v>0</v>
      </c>
      <c r="AU64" s="382">
        <f t="shared" si="2"/>
        <v>748</v>
      </c>
      <c r="AV64" s="382">
        <f t="shared" si="4"/>
        <v>1</v>
      </c>
      <c r="AW64" s="382">
        <f t="shared" si="4"/>
        <v>1158.3000000000002</v>
      </c>
      <c r="AX64" s="382">
        <f t="shared" si="4"/>
        <v>0</v>
      </c>
      <c r="AY64" s="382">
        <f t="shared" si="4"/>
        <v>0</v>
      </c>
      <c r="AZ64" s="306">
        <f t="shared" si="3"/>
        <v>1158.3000000000002</v>
      </c>
      <c r="BA64" s="90"/>
      <c r="BB64" s="90"/>
    </row>
    <row r="65" spans="1:54" s="5" customFormat="1" x14ac:dyDescent="0.2">
      <c r="A65" s="507" t="s">
        <v>43</v>
      </c>
      <c r="B65" s="507" t="s">
        <v>141</v>
      </c>
      <c r="C65" s="508">
        <v>199.49</v>
      </c>
      <c r="D65" s="508"/>
      <c r="E65" s="507" t="s">
        <v>103</v>
      </c>
      <c r="F65" s="507"/>
      <c r="G65" s="507"/>
      <c r="H65" s="508">
        <f t="shared" si="0"/>
        <v>199.49</v>
      </c>
      <c r="I65" s="509" t="s">
        <v>266</v>
      </c>
      <c r="J65" s="412" t="s">
        <v>84</v>
      </c>
      <c r="K65" s="414" t="s">
        <v>284</v>
      </c>
      <c r="L65" s="503"/>
      <c r="M65" s="503"/>
      <c r="N65" s="503"/>
      <c r="O65" s="503"/>
      <c r="P65" s="503"/>
      <c r="Q65" s="521">
        <v>748</v>
      </c>
      <c r="R65" s="522">
        <v>1</v>
      </c>
      <c r="S65" s="522">
        <v>199.49</v>
      </c>
      <c r="T65" s="522">
        <v>0</v>
      </c>
      <c r="U65" s="523">
        <v>0</v>
      </c>
      <c r="V65" s="503">
        <v>0</v>
      </c>
      <c r="W65" s="503">
        <v>0</v>
      </c>
      <c r="X65" s="503">
        <v>199.49</v>
      </c>
      <c r="Y65" s="503"/>
      <c r="Z65" s="503"/>
      <c r="AA65" s="521">
        <v>0</v>
      </c>
      <c r="AB65" s="522"/>
      <c r="AC65" s="522">
        <v>199.49</v>
      </c>
      <c r="AD65" s="522"/>
      <c r="AE65" s="523"/>
      <c r="AF65" s="503"/>
      <c r="AG65" s="503"/>
      <c r="AH65" s="503"/>
      <c r="AI65" s="503"/>
      <c r="AJ65" s="503"/>
      <c r="AK65" s="521"/>
      <c r="AL65" s="522"/>
      <c r="AM65" s="522"/>
      <c r="AN65" s="522"/>
      <c r="AO65" s="523"/>
      <c r="AP65" s="521"/>
      <c r="AQ65" s="522"/>
      <c r="AR65" s="522">
        <v>0</v>
      </c>
      <c r="AS65" s="522">
        <v>0</v>
      </c>
      <c r="AT65" s="523">
        <v>0</v>
      </c>
      <c r="AU65" s="382">
        <f t="shared" si="2"/>
        <v>748</v>
      </c>
      <c r="AV65" s="382">
        <f t="shared" si="4"/>
        <v>1</v>
      </c>
      <c r="AW65" s="382">
        <f t="shared" si="4"/>
        <v>598.47</v>
      </c>
      <c r="AX65" s="382">
        <f t="shared" si="4"/>
        <v>0</v>
      </c>
      <c r="AY65" s="382">
        <f t="shared" si="4"/>
        <v>0</v>
      </c>
      <c r="AZ65" s="306">
        <f t="shared" si="3"/>
        <v>598.47</v>
      </c>
      <c r="BA65" s="90"/>
      <c r="BB65" s="90"/>
    </row>
    <row r="66" spans="1:54" s="5" customFormat="1" x14ac:dyDescent="0.2">
      <c r="A66" s="507" t="s">
        <v>44</v>
      </c>
      <c r="B66" s="507" t="s">
        <v>141</v>
      </c>
      <c r="C66" s="508">
        <v>199.49</v>
      </c>
      <c r="D66" s="508"/>
      <c r="E66" s="507" t="s">
        <v>103</v>
      </c>
      <c r="F66" s="507"/>
      <c r="G66" s="507"/>
      <c r="H66" s="508">
        <f t="shared" si="0"/>
        <v>199.49</v>
      </c>
      <c r="I66" s="509" t="s">
        <v>266</v>
      </c>
      <c r="J66" s="412" t="s">
        <v>84</v>
      </c>
      <c r="K66" s="414" t="s">
        <v>217</v>
      </c>
      <c r="L66" s="503"/>
      <c r="M66" s="503"/>
      <c r="N66" s="503"/>
      <c r="O66" s="503"/>
      <c r="P66" s="503"/>
      <c r="Q66" s="521">
        <v>0</v>
      </c>
      <c r="R66" s="522">
        <v>0</v>
      </c>
      <c r="S66" s="522">
        <v>199.49</v>
      </c>
      <c r="T66" s="522">
        <v>0</v>
      </c>
      <c r="U66" s="523">
        <v>0</v>
      </c>
      <c r="V66" s="503">
        <v>0</v>
      </c>
      <c r="W66" s="503">
        <v>0</v>
      </c>
      <c r="X66" s="503">
        <v>199.49</v>
      </c>
      <c r="Y66" s="503"/>
      <c r="Z66" s="503"/>
      <c r="AA66" s="521">
        <v>0</v>
      </c>
      <c r="AB66" s="522"/>
      <c r="AC66" s="522">
        <v>199.49</v>
      </c>
      <c r="AD66" s="522"/>
      <c r="AE66" s="523"/>
      <c r="AF66" s="503"/>
      <c r="AG66" s="503"/>
      <c r="AH66" s="503"/>
      <c r="AI66" s="503"/>
      <c r="AJ66" s="503"/>
      <c r="AK66" s="521"/>
      <c r="AL66" s="522"/>
      <c r="AM66" s="522"/>
      <c r="AN66" s="522"/>
      <c r="AO66" s="523"/>
      <c r="AP66" s="521"/>
      <c r="AQ66" s="522"/>
      <c r="AR66" s="522">
        <v>0</v>
      </c>
      <c r="AS66" s="522">
        <v>0</v>
      </c>
      <c r="AT66" s="523">
        <v>0</v>
      </c>
      <c r="AU66" s="382">
        <f t="shared" si="2"/>
        <v>0</v>
      </c>
      <c r="AV66" s="382">
        <f t="shared" si="4"/>
        <v>0</v>
      </c>
      <c r="AW66" s="382">
        <f t="shared" si="4"/>
        <v>598.47</v>
      </c>
      <c r="AX66" s="382">
        <f t="shared" si="4"/>
        <v>0</v>
      </c>
      <c r="AY66" s="382">
        <f t="shared" si="4"/>
        <v>0</v>
      </c>
      <c r="AZ66" s="306">
        <f t="shared" si="3"/>
        <v>598.47</v>
      </c>
      <c r="BA66" s="90"/>
      <c r="BB66" s="90"/>
    </row>
    <row r="67" spans="1:54" s="5" customFormat="1" x14ac:dyDescent="0.2">
      <c r="A67" s="507" t="s">
        <v>1</v>
      </c>
      <c r="B67" s="507" t="s">
        <v>141</v>
      </c>
      <c r="C67" s="508">
        <v>199.49</v>
      </c>
      <c r="D67" s="508"/>
      <c r="E67" s="507" t="s">
        <v>103</v>
      </c>
      <c r="F67" s="507"/>
      <c r="G67" s="507"/>
      <c r="H67" s="508">
        <f t="shared" si="0"/>
        <v>199.49</v>
      </c>
      <c r="I67" s="509" t="s">
        <v>266</v>
      </c>
      <c r="J67" s="412" t="s">
        <v>72</v>
      </c>
      <c r="K67" s="414" t="s">
        <v>218</v>
      </c>
      <c r="L67" s="503"/>
      <c r="M67" s="503"/>
      <c r="N67" s="503"/>
      <c r="O67" s="503"/>
      <c r="P67" s="503"/>
      <c r="Q67" s="521">
        <v>0</v>
      </c>
      <c r="R67" s="522">
        <v>0</v>
      </c>
      <c r="S67" s="522">
        <v>-199.49</v>
      </c>
      <c r="T67" s="522">
        <v>0</v>
      </c>
      <c r="U67" s="523">
        <v>0</v>
      </c>
      <c r="V67" s="503">
        <v>0</v>
      </c>
      <c r="W67" s="503">
        <v>0</v>
      </c>
      <c r="X67" s="503">
        <v>199.49</v>
      </c>
      <c r="Y67" s="503"/>
      <c r="Z67" s="503"/>
      <c r="AA67" s="521">
        <v>0</v>
      </c>
      <c r="AB67" s="522">
        <v>0</v>
      </c>
      <c r="AC67" s="522">
        <v>199.49</v>
      </c>
      <c r="AD67" s="522"/>
      <c r="AE67" s="523"/>
      <c r="AF67" s="503"/>
      <c r="AG67" s="503"/>
      <c r="AH67" s="503"/>
      <c r="AI67" s="503"/>
      <c r="AJ67" s="503"/>
      <c r="AK67" s="521"/>
      <c r="AL67" s="522"/>
      <c r="AM67" s="522"/>
      <c r="AN67" s="522"/>
      <c r="AO67" s="523"/>
      <c r="AP67" s="521"/>
      <c r="AQ67" s="522"/>
      <c r="AR67" s="522">
        <v>0</v>
      </c>
      <c r="AS67" s="522">
        <v>0</v>
      </c>
      <c r="AT67" s="523">
        <v>0</v>
      </c>
      <c r="AU67" s="382">
        <f t="shared" si="2"/>
        <v>0</v>
      </c>
      <c r="AV67" s="382">
        <f t="shared" si="4"/>
        <v>0</v>
      </c>
      <c r="AW67" s="382">
        <f t="shared" si="4"/>
        <v>199.49</v>
      </c>
      <c r="AX67" s="382">
        <f t="shared" si="4"/>
        <v>0</v>
      </c>
      <c r="AY67" s="382">
        <f t="shared" si="4"/>
        <v>0</v>
      </c>
      <c r="AZ67" s="306">
        <f t="shared" si="3"/>
        <v>199.49</v>
      </c>
      <c r="BA67" s="90"/>
      <c r="BB67" s="90"/>
    </row>
    <row r="68" spans="1:54" s="5" customFormat="1" x14ac:dyDescent="0.2">
      <c r="A68" s="507" t="s">
        <v>45</v>
      </c>
      <c r="B68" s="507" t="s">
        <v>141</v>
      </c>
      <c r="C68" s="508">
        <v>179.2</v>
      </c>
      <c r="D68" s="508">
        <v>149.16</v>
      </c>
      <c r="E68" s="507" t="s">
        <v>101</v>
      </c>
      <c r="F68" s="507">
        <v>411.09</v>
      </c>
      <c r="G68" s="507">
        <v>0</v>
      </c>
      <c r="H68" s="508">
        <f>C68+D68+F68</f>
        <v>739.45</v>
      </c>
      <c r="I68" s="509" t="s">
        <v>266</v>
      </c>
      <c r="J68" s="412" t="s">
        <v>84</v>
      </c>
      <c r="K68" s="414" t="s">
        <v>219</v>
      </c>
      <c r="L68" s="503"/>
      <c r="M68" s="503"/>
      <c r="N68" s="503"/>
      <c r="O68" s="503"/>
      <c r="P68" s="503"/>
      <c r="Q68" s="521">
        <v>28424</v>
      </c>
      <c r="R68" s="522">
        <v>38</v>
      </c>
      <c r="S68" s="522">
        <v>170.24</v>
      </c>
      <c r="T68" s="522">
        <v>141.71</v>
      </c>
      <c r="U68" s="523">
        <v>407</v>
      </c>
      <c r="V68" s="503">
        <v>30668</v>
      </c>
      <c r="W68" s="503">
        <v>41</v>
      </c>
      <c r="X68" s="503">
        <v>183.68</v>
      </c>
      <c r="Y68" s="503">
        <v>152.88999999999999</v>
      </c>
      <c r="Z68" s="503">
        <v>411.09</v>
      </c>
      <c r="AA68" s="521">
        <v>29920</v>
      </c>
      <c r="AB68" s="522">
        <v>507</v>
      </c>
      <c r="AC68" s="522">
        <v>179.2</v>
      </c>
      <c r="AD68" s="522">
        <v>149.16</v>
      </c>
      <c r="AE68" s="523">
        <v>411.09</v>
      </c>
      <c r="AF68" s="503"/>
      <c r="AG68" s="503"/>
      <c r="AH68" s="503"/>
      <c r="AI68" s="503"/>
      <c r="AJ68" s="503"/>
      <c r="AK68" s="521"/>
      <c r="AL68" s="522"/>
      <c r="AM68" s="522"/>
      <c r="AN68" s="522"/>
      <c r="AO68" s="523"/>
      <c r="AP68" s="521"/>
      <c r="AQ68" s="522"/>
      <c r="AR68" s="522">
        <v>0</v>
      </c>
      <c r="AS68" s="522">
        <v>0</v>
      </c>
      <c r="AT68" s="523">
        <v>0</v>
      </c>
      <c r="AU68" s="382">
        <f t="shared" si="2"/>
        <v>59092</v>
      </c>
      <c r="AV68" s="382">
        <f t="shared" si="4"/>
        <v>586</v>
      </c>
      <c r="AW68" s="382">
        <f t="shared" si="4"/>
        <v>533.12</v>
      </c>
      <c r="AX68" s="382">
        <f t="shared" si="4"/>
        <v>443.76</v>
      </c>
      <c r="AY68" s="382">
        <f t="shared" si="4"/>
        <v>1229.1799999999998</v>
      </c>
      <c r="AZ68" s="306">
        <f t="shared" si="3"/>
        <v>2206.06</v>
      </c>
      <c r="BA68" s="90"/>
      <c r="BB68" s="90"/>
    </row>
    <row r="69" spans="1:54" s="5" customFormat="1" x14ac:dyDescent="0.2">
      <c r="A69" s="507" t="s">
        <v>46</v>
      </c>
      <c r="B69" s="507" t="s">
        <v>141</v>
      </c>
      <c r="C69" s="508">
        <v>26.88</v>
      </c>
      <c r="D69" s="508"/>
      <c r="E69" s="507" t="s">
        <v>103</v>
      </c>
      <c r="F69" s="507"/>
      <c r="G69" s="507"/>
      <c r="H69" s="508">
        <f t="shared" si="0"/>
        <v>26.88</v>
      </c>
      <c r="I69" s="509" t="s">
        <v>266</v>
      </c>
      <c r="J69" s="412" t="s">
        <v>84</v>
      </c>
      <c r="K69" s="414" t="s">
        <v>203</v>
      </c>
      <c r="L69" s="503"/>
      <c r="M69" s="503"/>
      <c r="N69" s="503"/>
      <c r="O69" s="503"/>
      <c r="P69" s="503"/>
      <c r="Q69" s="521">
        <v>8228</v>
      </c>
      <c r="R69" s="522">
        <v>11</v>
      </c>
      <c r="S69" s="522">
        <v>49.28</v>
      </c>
      <c r="T69" s="522">
        <v>0</v>
      </c>
      <c r="U69" s="523">
        <v>0</v>
      </c>
      <c r="V69" s="503">
        <v>5984</v>
      </c>
      <c r="W69" s="503">
        <v>8</v>
      </c>
      <c r="X69" s="503">
        <v>35.840000000000003</v>
      </c>
      <c r="Y69" s="503"/>
      <c r="Z69" s="503"/>
      <c r="AA69" s="521">
        <v>4488</v>
      </c>
      <c r="AB69" s="522">
        <v>76</v>
      </c>
      <c r="AC69" s="522">
        <v>26.88</v>
      </c>
      <c r="AD69" s="522"/>
      <c r="AE69" s="523"/>
      <c r="AF69" s="503"/>
      <c r="AG69" s="503"/>
      <c r="AH69" s="503"/>
      <c r="AI69" s="503"/>
      <c r="AJ69" s="503"/>
      <c r="AK69" s="521"/>
      <c r="AL69" s="522"/>
      <c r="AM69" s="522"/>
      <c r="AN69" s="522"/>
      <c r="AO69" s="523"/>
      <c r="AP69" s="521"/>
      <c r="AQ69" s="522"/>
      <c r="AR69" s="522">
        <v>0</v>
      </c>
      <c r="AS69" s="522">
        <v>0</v>
      </c>
      <c r="AT69" s="523">
        <v>0</v>
      </c>
      <c r="AU69" s="382">
        <f t="shared" si="2"/>
        <v>14212</v>
      </c>
      <c r="AV69" s="382">
        <f t="shared" si="4"/>
        <v>95</v>
      </c>
      <c r="AW69" s="382">
        <f t="shared" si="4"/>
        <v>112</v>
      </c>
      <c r="AX69" s="382">
        <f t="shared" si="4"/>
        <v>0</v>
      </c>
      <c r="AY69" s="382">
        <f t="shared" si="4"/>
        <v>0</v>
      </c>
      <c r="AZ69" s="306">
        <f t="shared" si="3"/>
        <v>112</v>
      </c>
      <c r="BA69" s="90"/>
      <c r="BB69" s="90"/>
    </row>
    <row r="70" spans="1:54" s="5" customFormat="1" x14ac:dyDescent="0.2">
      <c r="A70" s="507" t="s">
        <v>47</v>
      </c>
      <c r="B70" s="507" t="s">
        <v>141</v>
      </c>
      <c r="C70" s="508">
        <v>1720.32</v>
      </c>
      <c r="D70" s="508">
        <v>1431.97</v>
      </c>
      <c r="E70" s="507" t="s">
        <v>101</v>
      </c>
      <c r="F70" s="507">
        <v>411.09</v>
      </c>
      <c r="G70" s="507"/>
      <c r="H70" s="508">
        <f t="shared" si="0"/>
        <v>3563.38</v>
      </c>
      <c r="I70" s="509" t="s">
        <v>266</v>
      </c>
      <c r="J70" s="412" t="s">
        <v>84</v>
      </c>
      <c r="K70" s="414" t="s">
        <v>220</v>
      </c>
      <c r="L70" s="503"/>
      <c r="M70" s="503"/>
      <c r="N70" s="503"/>
      <c r="O70" s="503"/>
      <c r="P70" s="503"/>
      <c r="Q70" s="521">
        <v>484704</v>
      </c>
      <c r="R70" s="522">
        <v>648</v>
      </c>
      <c r="S70" s="522">
        <v>2903.04</v>
      </c>
      <c r="T70" s="522">
        <v>2416.46</v>
      </c>
      <c r="U70" s="523">
        <v>407</v>
      </c>
      <c r="V70" s="503">
        <v>598400</v>
      </c>
      <c r="W70" s="503">
        <v>800</v>
      </c>
      <c r="X70" s="503">
        <v>3584</v>
      </c>
      <c r="Y70" s="503">
        <v>2983.28</v>
      </c>
      <c r="Z70" s="503">
        <v>411.09</v>
      </c>
      <c r="AA70" s="521">
        <v>287232</v>
      </c>
      <c r="AB70" s="522">
        <v>4868</v>
      </c>
      <c r="AC70" s="522">
        <v>1720.32</v>
      </c>
      <c r="AD70" s="522">
        <v>1431.97</v>
      </c>
      <c r="AE70" s="523">
        <v>411.09</v>
      </c>
      <c r="AF70" s="503"/>
      <c r="AG70" s="503"/>
      <c r="AH70" s="503"/>
      <c r="AI70" s="503"/>
      <c r="AJ70" s="503"/>
      <c r="AK70" s="521"/>
      <c r="AL70" s="522"/>
      <c r="AM70" s="522"/>
      <c r="AN70" s="522"/>
      <c r="AO70" s="523"/>
      <c r="AP70" s="521"/>
      <c r="AQ70" s="522"/>
      <c r="AR70" s="522">
        <v>0</v>
      </c>
      <c r="AS70" s="522">
        <v>0</v>
      </c>
      <c r="AT70" s="523">
        <v>0</v>
      </c>
      <c r="AU70" s="382">
        <f t="shared" si="2"/>
        <v>1083104</v>
      </c>
      <c r="AV70" s="382">
        <f t="shared" si="4"/>
        <v>6316</v>
      </c>
      <c r="AW70" s="382">
        <f t="shared" si="4"/>
        <v>8207.36</v>
      </c>
      <c r="AX70" s="382">
        <f t="shared" si="4"/>
        <v>6831.71</v>
      </c>
      <c r="AY70" s="382">
        <f t="shared" si="4"/>
        <v>1229.1799999999998</v>
      </c>
      <c r="AZ70" s="306">
        <f t="shared" si="3"/>
        <v>16268.25</v>
      </c>
      <c r="BA70" s="89"/>
      <c r="BB70" s="90"/>
    </row>
    <row r="71" spans="1:54" s="5" customFormat="1" x14ac:dyDescent="0.2">
      <c r="A71" s="511" t="s">
        <v>48</v>
      </c>
      <c r="B71" s="511" t="s">
        <v>141</v>
      </c>
      <c r="C71" s="512">
        <v>443.52</v>
      </c>
      <c r="D71" s="512">
        <v>369.18</v>
      </c>
      <c r="E71" s="511" t="s">
        <v>101</v>
      </c>
      <c r="F71" s="511">
        <v>274.68</v>
      </c>
      <c r="G71" s="511"/>
      <c r="H71" s="512">
        <f t="shared" si="0"/>
        <v>1087.3800000000001</v>
      </c>
      <c r="I71" s="511" t="s">
        <v>266</v>
      </c>
      <c r="J71" s="412" t="s">
        <v>84</v>
      </c>
      <c r="K71" s="414" t="s">
        <v>221</v>
      </c>
      <c r="L71" s="503"/>
      <c r="M71" s="503"/>
      <c r="N71" s="503"/>
      <c r="O71" s="503"/>
      <c r="P71" s="503"/>
      <c r="Q71" s="521">
        <v>0</v>
      </c>
      <c r="R71" s="522">
        <v>0</v>
      </c>
      <c r="S71" s="522">
        <v>0</v>
      </c>
      <c r="T71" s="522">
        <v>0</v>
      </c>
      <c r="U71" s="523">
        <v>271.95</v>
      </c>
      <c r="V71" s="503">
        <v>0</v>
      </c>
      <c r="W71" s="503">
        <v>0</v>
      </c>
      <c r="X71" s="503"/>
      <c r="Y71" s="503"/>
      <c r="Z71" s="503">
        <v>274.68</v>
      </c>
      <c r="AA71" s="521">
        <v>74052</v>
      </c>
      <c r="AB71" s="522">
        <v>1255</v>
      </c>
      <c r="AC71" s="522">
        <v>443.52</v>
      </c>
      <c r="AD71" s="522">
        <v>369.18</v>
      </c>
      <c r="AE71" s="523">
        <v>274.68</v>
      </c>
      <c r="AF71" s="503"/>
      <c r="AG71" s="503"/>
      <c r="AH71" s="503"/>
      <c r="AI71" s="503"/>
      <c r="AJ71" s="503"/>
      <c r="AK71" s="521"/>
      <c r="AL71" s="522"/>
      <c r="AM71" s="522"/>
      <c r="AN71" s="522"/>
      <c r="AO71" s="523"/>
      <c r="AP71" s="521"/>
      <c r="AQ71" s="522"/>
      <c r="AR71" s="522">
        <v>0</v>
      </c>
      <c r="AS71" s="522">
        <v>0</v>
      </c>
      <c r="AT71" s="523">
        <v>0</v>
      </c>
      <c r="AU71" s="382">
        <f t="shared" si="2"/>
        <v>0</v>
      </c>
      <c r="AV71" s="382">
        <f t="shared" si="4"/>
        <v>1255</v>
      </c>
      <c r="AW71" s="382">
        <f t="shared" si="4"/>
        <v>443.52</v>
      </c>
      <c r="AX71" s="382">
        <f t="shared" si="4"/>
        <v>369.18</v>
      </c>
      <c r="AY71" s="382">
        <f t="shared" si="4"/>
        <v>821.31</v>
      </c>
      <c r="AZ71" s="306">
        <f t="shared" si="3"/>
        <v>1634.01</v>
      </c>
      <c r="BA71" s="90"/>
      <c r="BB71" s="90"/>
    </row>
    <row r="72" spans="1:54" s="5" customFormat="1" x14ac:dyDescent="0.2">
      <c r="A72" s="511" t="s">
        <v>49</v>
      </c>
      <c r="B72" s="511" t="s">
        <v>141</v>
      </c>
      <c r="C72" s="512">
        <v>1057.28</v>
      </c>
      <c r="D72" s="512">
        <v>880.07</v>
      </c>
      <c r="E72" s="511" t="s">
        <v>101</v>
      </c>
      <c r="F72" s="511">
        <v>411.09</v>
      </c>
      <c r="G72" s="511"/>
      <c r="H72" s="512">
        <f t="shared" ref="H72:H87" si="5">C72+D72+F72</f>
        <v>2348.44</v>
      </c>
      <c r="I72" s="511" t="s">
        <v>287</v>
      </c>
      <c r="J72" s="412" t="s">
        <v>84</v>
      </c>
      <c r="K72" s="414" t="s">
        <v>222</v>
      </c>
      <c r="L72" s="503"/>
      <c r="M72" s="503"/>
      <c r="N72" s="503"/>
      <c r="O72" s="503"/>
      <c r="P72" s="503"/>
      <c r="Q72" s="521">
        <v>0</v>
      </c>
      <c r="R72" s="522">
        <v>0</v>
      </c>
      <c r="S72" s="522">
        <v>0</v>
      </c>
      <c r="T72" s="522">
        <v>0</v>
      </c>
      <c r="U72" s="523">
        <v>407</v>
      </c>
      <c r="V72" s="503">
        <v>0</v>
      </c>
      <c r="W72" s="503">
        <v>0</v>
      </c>
      <c r="X72" s="503"/>
      <c r="Y72" s="503"/>
      <c r="Z72" s="503">
        <v>411.09</v>
      </c>
      <c r="AA72" s="521">
        <v>176528</v>
      </c>
      <c r="AB72" s="522">
        <v>2235</v>
      </c>
      <c r="AC72" s="522">
        <v>1057.28</v>
      </c>
      <c r="AD72" s="522">
        <v>880.07</v>
      </c>
      <c r="AE72" s="523">
        <v>411.09</v>
      </c>
      <c r="AF72" s="503"/>
      <c r="AG72" s="503"/>
      <c r="AH72" s="503"/>
      <c r="AI72" s="503"/>
      <c r="AJ72" s="503"/>
      <c r="AK72" s="521"/>
      <c r="AL72" s="522"/>
      <c r="AM72" s="522"/>
      <c r="AN72" s="522"/>
      <c r="AO72" s="523"/>
      <c r="AP72" s="521"/>
      <c r="AQ72" s="522"/>
      <c r="AR72" s="522">
        <v>0</v>
      </c>
      <c r="AS72" s="522">
        <v>0</v>
      </c>
      <c r="AT72" s="523">
        <v>0</v>
      </c>
      <c r="AU72" s="382">
        <f t="shared" si="2"/>
        <v>0</v>
      </c>
      <c r="AV72" s="382">
        <f t="shared" ref="AV72:AY87" si="6">M72+R72+W72+AB72+AG72+AL72+AQ72</f>
        <v>2235</v>
      </c>
      <c r="AW72" s="382">
        <f t="shared" si="6"/>
        <v>1057.28</v>
      </c>
      <c r="AX72" s="382">
        <f t="shared" si="6"/>
        <v>880.07</v>
      </c>
      <c r="AY72" s="382">
        <f t="shared" si="6"/>
        <v>1229.1799999999998</v>
      </c>
      <c r="AZ72" s="306">
        <f t="shared" si="3"/>
        <v>3166.5299999999997</v>
      </c>
      <c r="BA72" s="90"/>
      <c r="BB72" s="90"/>
    </row>
    <row r="73" spans="1:54" s="5" customFormat="1" x14ac:dyDescent="0.2">
      <c r="A73" s="507" t="s">
        <v>50</v>
      </c>
      <c r="B73" s="507" t="s">
        <v>141</v>
      </c>
      <c r="C73" s="508">
        <v>8.9600000000000009</v>
      </c>
      <c r="D73" s="508">
        <v>7.46</v>
      </c>
      <c r="E73" s="507" t="s">
        <v>101</v>
      </c>
      <c r="F73" s="507">
        <v>274.68</v>
      </c>
      <c r="G73" s="507"/>
      <c r="H73" s="508">
        <f t="shared" si="5"/>
        <v>291.10000000000002</v>
      </c>
      <c r="I73" s="509" t="s">
        <v>266</v>
      </c>
      <c r="J73" s="412" t="s">
        <v>84</v>
      </c>
      <c r="K73" s="414" t="s">
        <v>223</v>
      </c>
      <c r="L73" s="503"/>
      <c r="M73" s="503"/>
      <c r="N73" s="503"/>
      <c r="O73" s="503"/>
      <c r="P73" s="503"/>
      <c r="Q73" s="521">
        <v>0</v>
      </c>
      <c r="R73" s="522">
        <v>0</v>
      </c>
      <c r="S73" s="522">
        <v>0</v>
      </c>
      <c r="T73" s="522">
        <v>0</v>
      </c>
      <c r="U73" s="523">
        <v>271.95</v>
      </c>
      <c r="V73" s="503">
        <v>8976</v>
      </c>
      <c r="W73" s="503">
        <v>12</v>
      </c>
      <c r="X73" s="503">
        <v>53.76</v>
      </c>
      <c r="Y73" s="503">
        <v>44.75</v>
      </c>
      <c r="Z73" s="503">
        <v>274.68</v>
      </c>
      <c r="AA73" s="521">
        <v>1496</v>
      </c>
      <c r="AB73" s="522">
        <v>25</v>
      </c>
      <c r="AC73" s="522">
        <v>8.9600000000000009</v>
      </c>
      <c r="AD73" s="522">
        <v>7.46</v>
      </c>
      <c r="AE73" s="523">
        <v>274.68</v>
      </c>
      <c r="AF73" s="503"/>
      <c r="AG73" s="503"/>
      <c r="AH73" s="503"/>
      <c r="AI73" s="503"/>
      <c r="AJ73" s="503"/>
      <c r="AK73" s="521"/>
      <c r="AL73" s="522"/>
      <c r="AM73" s="522"/>
      <c r="AN73" s="522"/>
      <c r="AO73" s="523"/>
      <c r="AP73" s="521"/>
      <c r="AQ73" s="522"/>
      <c r="AR73" s="522">
        <v>0</v>
      </c>
      <c r="AS73" s="522">
        <v>0</v>
      </c>
      <c r="AT73" s="523">
        <v>0</v>
      </c>
      <c r="AU73" s="382">
        <f t="shared" ref="AU73:AU87" si="7">L73+Q73+V73</f>
        <v>8976</v>
      </c>
      <c r="AV73" s="382">
        <f t="shared" si="6"/>
        <v>37</v>
      </c>
      <c r="AW73" s="382">
        <f t="shared" si="6"/>
        <v>62.72</v>
      </c>
      <c r="AX73" s="382">
        <f t="shared" si="6"/>
        <v>52.21</v>
      </c>
      <c r="AY73" s="382">
        <f t="shared" si="6"/>
        <v>821.31</v>
      </c>
      <c r="AZ73" s="306">
        <f t="shared" si="3"/>
        <v>936.24</v>
      </c>
      <c r="BA73" s="90"/>
      <c r="BB73" s="90"/>
    </row>
    <row r="74" spans="1:54" s="5" customFormat="1" x14ac:dyDescent="0.2">
      <c r="A74" s="511" t="s">
        <v>51</v>
      </c>
      <c r="B74" s="511" t="s">
        <v>141</v>
      </c>
      <c r="C74" s="512">
        <v>474.88</v>
      </c>
      <c r="D74" s="512">
        <v>395.28</v>
      </c>
      <c r="E74" s="511" t="s">
        <v>101</v>
      </c>
      <c r="F74" s="511">
        <v>411.09</v>
      </c>
      <c r="G74" s="511"/>
      <c r="H74" s="512">
        <f t="shared" si="5"/>
        <v>1281.25</v>
      </c>
      <c r="I74" s="511" t="s">
        <v>266</v>
      </c>
      <c r="J74" s="412" t="s">
        <v>84</v>
      </c>
      <c r="K74" s="414" t="s">
        <v>224</v>
      </c>
      <c r="L74" s="503"/>
      <c r="M74" s="503"/>
      <c r="N74" s="503"/>
      <c r="O74" s="503"/>
      <c r="P74" s="503"/>
      <c r="Q74" s="521">
        <v>0</v>
      </c>
      <c r="R74" s="522">
        <v>0</v>
      </c>
      <c r="S74" s="522">
        <v>0</v>
      </c>
      <c r="T74" s="522">
        <v>0</v>
      </c>
      <c r="U74" s="523">
        <v>407</v>
      </c>
      <c r="V74" s="503">
        <v>136884</v>
      </c>
      <c r="W74" s="503">
        <v>183</v>
      </c>
      <c r="X74" s="503">
        <v>819.84</v>
      </c>
      <c r="Y74" s="503">
        <v>682.43</v>
      </c>
      <c r="Z74" s="503">
        <v>411.09</v>
      </c>
      <c r="AA74" s="521">
        <v>79288</v>
      </c>
      <c r="AB74" s="522">
        <v>1344</v>
      </c>
      <c r="AC74" s="522">
        <v>474.88</v>
      </c>
      <c r="AD74" s="522">
        <v>395.28</v>
      </c>
      <c r="AE74" s="523">
        <v>411.09</v>
      </c>
      <c r="AF74" s="503"/>
      <c r="AG74" s="503"/>
      <c r="AH74" s="503"/>
      <c r="AI74" s="503"/>
      <c r="AJ74" s="503"/>
      <c r="AK74" s="521"/>
      <c r="AL74" s="522"/>
      <c r="AM74" s="522"/>
      <c r="AN74" s="522"/>
      <c r="AO74" s="523"/>
      <c r="AP74" s="521"/>
      <c r="AQ74" s="522"/>
      <c r="AR74" s="522">
        <v>0</v>
      </c>
      <c r="AS74" s="522">
        <v>0</v>
      </c>
      <c r="AT74" s="523">
        <v>0</v>
      </c>
      <c r="AU74" s="382">
        <f t="shared" si="7"/>
        <v>136884</v>
      </c>
      <c r="AV74" s="382">
        <f t="shared" si="6"/>
        <v>1527</v>
      </c>
      <c r="AW74" s="382">
        <f t="shared" si="6"/>
        <v>1294.72</v>
      </c>
      <c r="AX74" s="382">
        <f t="shared" si="6"/>
        <v>1077.71</v>
      </c>
      <c r="AY74" s="382">
        <f t="shared" si="6"/>
        <v>1229.1799999999998</v>
      </c>
      <c r="AZ74" s="306">
        <f t="shared" si="3"/>
        <v>3601.61</v>
      </c>
      <c r="BA74" s="90"/>
      <c r="BB74" s="90"/>
    </row>
    <row r="75" spans="1:54" s="5" customFormat="1" x14ac:dyDescent="0.2">
      <c r="A75" s="507" t="s">
        <v>52</v>
      </c>
      <c r="B75" s="507" t="s">
        <v>141</v>
      </c>
      <c r="C75" s="508">
        <v>4471.04</v>
      </c>
      <c r="D75" s="508">
        <v>3721.64</v>
      </c>
      <c r="E75" s="507" t="s">
        <v>101</v>
      </c>
      <c r="F75" s="507">
        <v>549.39</v>
      </c>
      <c r="G75" s="507"/>
      <c r="H75" s="508">
        <f t="shared" si="5"/>
        <v>8742.07</v>
      </c>
      <c r="I75" s="509" t="s">
        <v>266</v>
      </c>
      <c r="J75" s="412" t="s">
        <v>105</v>
      </c>
      <c r="K75" s="414" t="s">
        <v>225</v>
      </c>
      <c r="L75" s="503"/>
      <c r="M75" s="503"/>
      <c r="N75" s="503"/>
      <c r="O75" s="503"/>
      <c r="P75" s="503"/>
      <c r="Q75" s="521">
        <v>773432</v>
      </c>
      <c r="R75" s="522">
        <v>1034</v>
      </c>
      <c r="S75" s="522">
        <v>4632.32</v>
      </c>
      <c r="T75" s="522">
        <v>3855.89</v>
      </c>
      <c r="U75" s="523">
        <v>543.92999999999995</v>
      </c>
      <c r="V75" s="503">
        <v>762960</v>
      </c>
      <c r="W75" s="503">
        <v>1020</v>
      </c>
      <c r="X75" s="503">
        <v>4569.6000000000004</v>
      </c>
      <c r="Y75" s="503">
        <v>3803.68</v>
      </c>
      <c r="Z75" s="503">
        <v>549.39</v>
      </c>
      <c r="AA75" s="521">
        <v>746504</v>
      </c>
      <c r="AB75" s="522">
        <v>12653</v>
      </c>
      <c r="AC75" s="522">
        <v>4471.04</v>
      </c>
      <c r="AD75" s="522">
        <v>3721.64</v>
      </c>
      <c r="AE75" s="523">
        <v>549.39</v>
      </c>
      <c r="AF75" s="503"/>
      <c r="AG75" s="503"/>
      <c r="AH75" s="503"/>
      <c r="AI75" s="503"/>
      <c r="AJ75" s="503"/>
      <c r="AK75" s="521"/>
      <c r="AL75" s="522"/>
      <c r="AM75" s="522"/>
      <c r="AN75" s="522"/>
      <c r="AO75" s="523"/>
      <c r="AP75" s="521"/>
      <c r="AQ75" s="522"/>
      <c r="AR75" s="522">
        <v>0</v>
      </c>
      <c r="AS75" s="522">
        <v>0</v>
      </c>
      <c r="AT75" s="523">
        <v>0</v>
      </c>
      <c r="AU75" s="382">
        <f t="shared" si="7"/>
        <v>1536392</v>
      </c>
      <c r="AV75" s="382">
        <f t="shared" si="6"/>
        <v>14707</v>
      </c>
      <c r="AW75" s="382">
        <f t="shared" si="6"/>
        <v>13672.96</v>
      </c>
      <c r="AX75" s="382">
        <f t="shared" si="6"/>
        <v>11381.21</v>
      </c>
      <c r="AY75" s="382">
        <f t="shared" si="6"/>
        <v>1642.71</v>
      </c>
      <c r="AZ75" s="306">
        <f t="shared" si="3"/>
        <v>26696.879999999997</v>
      </c>
      <c r="BA75" s="90"/>
      <c r="BB75" s="90"/>
    </row>
    <row r="76" spans="1:54" s="5" customFormat="1" x14ac:dyDescent="0.2">
      <c r="A76" t="s">
        <v>118</v>
      </c>
      <c r="B76" t="s">
        <v>141</v>
      </c>
      <c r="C76" s="358"/>
      <c r="D76" s="358"/>
      <c r="E76" t="s">
        <v>101</v>
      </c>
      <c r="F76"/>
      <c r="G76"/>
      <c r="H76" s="358">
        <f t="shared" si="5"/>
        <v>0</v>
      </c>
      <c r="I76"/>
      <c r="J76" s="412" t="s">
        <v>107</v>
      </c>
      <c r="K76" s="413"/>
      <c r="L76" s="503"/>
      <c r="M76" s="503"/>
      <c r="N76" s="503"/>
      <c r="O76" s="503"/>
      <c r="P76" s="503"/>
      <c r="Q76" s="521"/>
      <c r="R76" s="522"/>
      <c r="S76" s="522"/>
      <c r="T76" s="522"/>
      <c r="U76" s="523"/>
      <c r="V76" s="503"/>
      <c r="W76" s="503"/>
      <c r="X76" s="503"/>
      <c r="Y76" s="503"/>
      <c r="Z76" s="503"/>
      <c r="AA76" s="521"/>
      <c r="AB76" s="522"/>
      <c r="AC76" s="522"/>
      <c r="AD76" s="522"/>
      <c r="AE76" s="523"/>
      <c r="AF76" s="503"/>
      <c r="AG76" s="503"/>
      <c r="AH76" s="503"/>
      <c r="AI76" s="503"/>
      <c r="AJ76" s="503"/>
      <c r="AK76" s="521"/>
      <c r="AL76" s="522"/>
      <c r="AM76" s="522"/>
      <c r="AN76" s="522"/>
      <c r="AO76" s="523"/>
      <c r="AP76" s="521"/>
      <c r="AQ76" s="522"/>
      <c r="AR76" s="522">
        <v>0</v>
      </c>
      <c r="AS76" s="522">
        <v>0</v>
      </c>
      <c r="AT76" s="523">
        <v>0</v>
      </c>
      <c r="AU76" s="382">
        <f t="shared" si="7"/>
        <v>0</v>
      </c>
      <c r="AV76" s="382">
        <f t="shared" si="6"/>
        <v>0</v>
      </c>
      <c r="AW76" s="382">
        <f t="shared" si="6"/>
        <v>0</v>
      </c>
      <c r="AX76" s="382">
        <f t="shared" si="6"/>
        <v>0</v>
      </c>
      <c r="AY76" s="382">
        <f t="shared" si="6"/>
        <v>0</v>
      </c>
      <c r="AZ76" s="306">
        <f t="shared" si="3"/>
        <v>0</v>
      </c>
      <c r="BA76" s="90" t="s">
        <v>115</v>
      </c>
      <c r="BB76" s="90"/>
    </row>
    <row r="77" spans="1:54" s="5" customFormat="1" x14ac:dyDescent="0.2">
      <c r="A77" s="507" t="s">
        <v>117</v>
      </c>
      <c r="B77" s="507" t="s">
        <v>141</v>
      </c>
      <c r="C77" s="508">
        <v>386.1</v>
      </c>
      <c r="D77" s="508"/>
      <c r="E77" s="507"/>
      <c r="F77" s="507"/>
      <c r="G77" s="507"/>
      <c r="H77" s="508">
        <f t="shared" si="5"/>
        <v>386.1</v>
      </c>
      <c r="I77" s="509" t="s">
        <v>267</v>
      </c>
      <c r="J77" s="412" t="s">
        <v>108</v>
      </c>
      <c r="K77" s="414" t="s">
        <v>198</v>
      </c>
      <c r="L77" s="503"/>
      <c r="M77" s="503"/>
      <c r="N77" s="503"/>
      <c r="O77" s="503"/>
      <c r="P77" s="503"/>
      <c r="Q77" s="521"/>
      <c r="R77" s="522"/>
      <c r="S77" s="522"/>
      <c r="T77" s="522"/>
      <c r="U77" s="523"/>
      <c r="V77" s="503"/>
      <c r="W77" s="503"/>
      <c r="X77" s="503"/>
      <c r="Y77" s="503"/>
      <c r="Z77" s="503"/>
      <c r="AA77" s="521">
        <v>0</v>
      </c>
      <c r="AB77" s="522">
        <v>0</v>
      </c>
      <c r="AC77" s="522">
        <v>386.1</v>
      </c>
      <c r="AD77" s="522"/>
      <c r="AE77" s="523"/>
      <c r="AF77" s="503"/>
      <c r="AG77" s="503"/>
      <c r="AH77" s="503"/>
      <c r="AI77" s="503"/>
      <c r="AJ77" s="503"/>
      <c r="AK77" s="521"/>
      <c r="AL77" s="522"/>
      <c r="AM77" s="522"/>
      <c r="AN77" s="522"/>
      <c r="AO77" s="523"/>
      <c r="AP77" s="521"/>
      <c r="AQ77" s="522"/>
      <c r="AR77" s="522">
        <v>0</v>
      </c>
      <c r="AS77" s="522">
        <v>0</v>
      </c>
      <c r="AT77" s="523">
        <v>0</v>
      </c>
      <c r="AU77" s="382">
        <f t="shared" si="7"/>
        <v>0</v>
      </c>
      <c r="AV77" s="382">
        <f t="shared" si="6"/>
        <v>0</v>
      </c>
      <c r="AW77" s="382">
        <f t="shared" si="6"/>
        <v>386.1</v>
      </c>
      <c r="AX77" s="382">
        <f t="shared" si="6"/>
        <v>0</v>
      </c>
      <c r="AY77" s="382">
        <f t="shared" si="6"/>
        <v>0</v>
      </c>
      <c r="AZ77" s="306">
        <f t="shared" si="3"/>
        <v>386.1</v>
      </c>
      <c r="BA77" s="90"/>
      <c r="BB77" s="90"/>
    </row>
    <row r="78" spans="1:54" s="5" customFormat="1" x14ac:dyDescent="0.2">
      <c r="A78" t="s">
        <v>110</v>
      </c>
      <c r="B78" t="s">
        <v>141</v>
      </c>
      <c r="C78" s="358"/>
      <c r="D78" s="358"/>
      <c r="E78"/>
      <c r="F78"/>
      <c r="G78"/>
      <c r="H78" s="358">
        <f t="shared" si="5"/>
        <v>0</v>
      </c>
      <c r="I78"/>
      <c r="J78" s="412" t="s">
        <v>111</v>
      </c>
      <c r="K78" s="413"/>
      <c r="L78" s="503"/>
      <c r="M78" s="503"/>
      <c r="N78" s="503"/>
      <c r="O78" s="503"/>
      <c r="P78" s="503"/>
      <c r="Q78" s="521"/>
      <c r="R78" s="522"/>
      <c r="S78" s="522"/>
      <c r="T78" s="522"/>
      <c r="U78" s="523"/>
      <c r="V78" s="503"/>
      <c r="W78" s="503"/>
      <c r="X78" s="503"/>
      <c r="Y78" s="503"/>
      <c r="Z78" s="503"/>
      <c r="AA78" s="521"/>
      <c r="AB78" s="522"/>
      <c r="AC78" s="522"/>
      <c r="AD78" s="522"/>
      <c r="AE78" s="523"/>
      <c r="AF78" s="503"/>
      <c r="AG78" s="503"/>
      <c r="AH78" s="503"/>
      <c r="AI78" s="503"/>
      <c r="AJ78" s="503"/>
      <c r="AK78" s="521"/>
      <c r="AL78" s="522"/>
      <c r="AM78" s="522"/>
      <c r="AN78" s="522"/>
      <c r="AO78" s="523"/>
      <c r="AP78" s="521"/>
      <c r="AQ78" s="522"/>
      <c r="AR78" s="522">
        <v>0</v>
      </c>
      <c r="AS78" s="522">
        <v>0</v>
      </c>
      <c r="AT78" s="523">
        <v>0</v>
      </c>
      <c r="AU78" s="382">
        <f t="shared" si="7"/>
        <v>0</v>
      </c>
      <c r="AV78" s="382">
        <f t="shared" si="6"/>
        <v>0</v>
      </c>
      <c r="AW78" s="382">
        <f t="shared" si="6"/>
        <v>0</v>
      </c>
      <c r="AX78" s="382">
        <f t="shared" si="6"/>
        <v>0</v>
      </c>
      <c r="AY78" s="382">
        <f t="shared" si="6"/>
        <v>0</v>
      </c>
      <c r="AZ78" s="306">
        <f t="shared" si="3"/>
        <v>0</v>
      </c>
      <c r="BA78" s="90"/>
      <c r="BB78" s="90"/>
    </row>
    <row r="79" spans="1:54" s="5" customFormat="1" x14ac:dyDescent="0.2">
      <c r="A79" s="507" t="s">
        <v>53</v>
      </c>
      <c r="B79" s="507" t="s">
        <v>141</v>
      </c>
      <c r="C79" s="508">
        <v>1048.32</v>
      </c>
      <c r="D79" s="508">
        <v>872.61</v>
      </c>
      <c r="E79" s="507" t="s">
        <v>62</v>
      </c>
      <c r="F79" s="507">
        <v>411.09</v>
      </c>
      <c r="G79" s="507"/>
      <c r="H79" s="508">
        <f t="shared" si="5"/>
        <v>2332.02</v>
      </c>
      <c r="I79" s="509" t="s">
        <v>266</v>
      </c>
      <c r="J79" s="412" t="s">
        <v>84</v>
      </c>
      <c r="K79" s="414" t="s">
        <v>227</v>
      </c>
      <c r="L79" s="503"/>
      <c r="M79" s="503"/>
      <c r="N79" s="503"/>
      <c r="O79" s="503"/>
      <c r="P79" s="503"/>
      <c r="Q79" s="521">
        <v>86020</v>
      </c>
      <c r="R79" s="522">
        <v>115</v>
      </c>
      <c r="S79" s="522">
        <v>515.20000000000005</v>
      </c>
      <c r="T79" s="522">
        <v>428.85</v>
      </c>
      <c r="U79" s="523">
        <v>407</v>
      </c>
      <c r="V79" s="503">
        <v>126412</v>
      </c>
      <c r="W79" s="503">
        <v>169</v>
      </c>
      <c r="X79" s="503">
        <v>757.12</v>
      </c>
      <c r="Y79" s="503">
        <v>630.22</v>
      </c>
      <c r="Z79" s="503">
        <v>411.09</v>
      </c>
      <c r="AA79" s="521">
        <v>175032</v>
      </c>
      <c r="AB79" s="522">
        <v>2967</v>
      </c>
      <c r="AC79" s="522">
        <v>1048.32</v>
      </c>
      <c r="AD79" s="522">
        <v>872.61</v>
      </c>
      <c r="AE79" s="523">
        <v>411.09</v>
      </c>
      <c r="AF79" s="503"/>
      <c r="AG79" s="503"/>
      <c r="AH79" s="503"/>
      <c r="AI79" s="503"/>
      <c r="AJ79" s="503"/>
      <c r="AK79" s="521"/>
      <c r="AL79" s="522"/>
      <c r="AM79" s="522"/>
      <c r="AN79" s="522"/>
      <c r="AO79" s="523"/>
      <c r="AP79" s="521"/>
      <c r="AQ79" s="522"/>
      <c r="AR79" s="522">
        <v>0</v>
      </c>
      <c r="AS79" s="522">
        <v>0</v>
      </c>
      <c r="AT79" s="523">
        <v>0</v>
      </c>
      <c r="AU79" s="382">
        <f t="shared" si="7"/>
        <v>212432</v>
      </c>
      <c r="AV79" s="382">
        <f t="shared" si="6"/>
        <v>3251</v>
      </c>
      <c r="AW79" s="382">
        <f t="shared" si="6"/>
        <v>2320.6400000000003</v>
      </c>
      <c r="AX79" s="382">
        <f t="shared" si="6"/>
        <v>1931.6800000000003</v>
      </c>
      <c r="AY79" s="382">
        <f t="shared" si="6"/>
        <v>1229.1799999999998</v>
      </c>
      <c r="AZ79" s="306">
        <f t="shared" si="3"/>
        <v>5481.5</v>
      </c>
      <c r="BA79" s="90"/>
      <c r="BB79" s="90"/>
    </row>
    <row r="80" spans="1:54" s="5" customFormat="1" x14ac:dyDescent="0.2">
      <c r="A80" t="s">
        <v>54</v>
      </c>
      <c r="B80" t="s">
        <v>141</v>
      </c>
      <c r="C80" s="358"/>
      <c r="D80" s="358"/>
      <c r="E80" t="s">
        <v>93</v>
      </c>
      <c r="F80"/>
      <c r="G80">
        <f>SUM(F8:F80)</f>
        <v>13519.350000000002</v>
      </c>
      <c r="H80" s="358">
        <f t="shared" si="5"/>
        <v>0</v>
      </c>
      <c r="I80"/>
      <c r="J80" s="412" t="s">
        <v>84</v>
      </c>
      <c r="K80" s="413"/>
      <c r="L80" s="503"/>
      <c r="M80" s="503"/>
      <c r="N80" s="503"/>
      <c r="O80" s="503"/>
      <c r="P80" s="503"/>
      <c r="Q80" s="521">
        <v>0</v>
      </c>
      <c r="R80" s="522">
        <v>0</v>
      </c>
      <c r="S80" s="522">
        <v>0</v>
      </c>
      <c r="T80" s="522">
        <v>0</v>
      </c>
      <c r="U80" s="523">
        <v>407</v>
      </c>
      <c r="V80" s="503"/>
      <c r="W80" s="503"/>
      <c r="X80" s="503"/>
      <c r="Y80" s="503"/>
      <c r="Z80" s="503"/>
      <c r="AA80" s="521"/>
      <c r="AB80" s="522"/>
      <c r="AC80" s="522"/>
      <c r="AD80" s="522"/>
      <c r="AE80" s="523"/>
      <c r="AF80" s="503"/>
      <c r="AG80" s="503"/>
      <c r="AH80" s="503"/>
      <c r="AI80" s="503"/>
      <c r="AJ80" s="503"/>
      <c r="AK80" s="521"/>
      <c r="AL80" s="522"/>
      <c r="AM80" s="522"/>
      <c r="AN80" s="522"/>
      <c r="AO80" s="523"/>
      <c r="AP80" s="521"/>
      <c r="AQ80" s="522"/>
      <c r="AR80" s="522">
        <v>0</v>
      </c>
      <c r="AS80" s="522">
        <v>0</v>
      </c>
      <c r="AT80" s="523">
        <v>0</v>
      </c>
      <c r="AU80" s="382">
        <f t="shared" si="7"/>
        <v>0</v>
      </c>
      <c r="AV80" s="382">
        <f t="shared" si="6"/>
        <v>0</v>
      </c>
      <c r="AW80" s="382">
        <f t="shared" si="6"/>
        <v>0</v>
      </c>
      <c r="AX80" s="382">
        <f t="shared" si="6"/>
        <v>0</v>
      </c>
      <c r="AY80" s="382">
        <f t="shared" si="6"/>
        <v>407</v>
      </c>
      <c r="AZ80" s="306">
        <f t="shared" si="3"/>
        <v>407</v>
      </c>
      <c r="BA80" s="90"/>
      <c r="BB80" s="90"/>
    </row>
    <row r="81" spans="1:55" x14ac:dyDescent="0.2">
      <c r="A81" s="560" t="s">
        <v>132</v>
      </c>
      <c r="B81" s="560" t="s">
        <v>142</v>
      </c>
      <c r="C81" s="561">
        <v>113.34</v>
      </c>
      <c r="D81" s="561">
        <v>94.35</v>
      </c>
      <c r="E81" s="560" t="s">
        <v>106</v>
      </c>
      <c r="F81" s="560">
        <v>293.38</v>
      </c>
      <c r="G81" s="560"/>
      <c r="H81" s="561">
        <f t="shared" si="5"/>
        <v>501.07</v>
      </c>
      <c r="I81" s="560" t="s">
        <v>356</v>
      </c>
      <c r="J81" s="412" t="s">
        <v>86</v>
      </c>
      <c r="K81" s="414" t="s">
        <v>153</v>
      </c>
      <c r="L81" s="503">
        <v>20944</v>
      </c>
      <c r="M81" s="503">
        <v>28</v>
      </c>
      <c r="N81" s="503">
        <v>137.97999999999999</v>
      </c>
      <c r="O81" s="503">
        <v>114.85</v>
      </c>
      <c r="P81" s="503">
        <v>286.52</v>
      </c>
      <c r="Q81" s="521">
        <v>23936</v>
      </c>
      <c r="R81" s="522">
        <v>32</v>
      </c>
      <c r="S81" s="522">
        <v>157.69999999999999</v>
      </c>
      <c r="T81" s="522">
        <v>131.26</v>
      </c>
      <c r="U81" s="523">
        <v>293.38</v>
      </c>
      <c r="V81" s="503">
        <v>32164</v>
      </c>
      <c r="W81" s="503">
        <v>527</v>
      </c>
      <c r="X81" s="503">
        <v>211.9</v>
      </c>
      <c r="Y81" s="503">
        <v>176.39</v>
      </c>
      <c r="Z81" s="503">
        <v>293.38</v>
      </c>
      <c r="AA81" s="521">
        <v>17204</v>
      </c>
      <c r="AB81" s="522">
        <v>23</v>
      </c>
      <c r="AC81" s="522">
        <v>113.34</v>
      </c>
      <c r="AD81" s="522">
        <v>94.35</v>
      </c>
      <c r="AE81" s="523">
        <v>293.38</v>
      </c>
      <c r="AF81" s="503"/>
      <c r="AG81" s="503"/>
      <c r="AH81" s="503"/>
      <c r="AI81" s="503"/>
      <c r="AJ81" s="503"/>
      <c r="AK81" s="521"/>
      <c r="AL81" s="522"/>
      <c r="AM81" s="522"/>
      <c r="AN81" s="522"/>
      <c r="AO81" s="523"/>
      <c r="AP81" s="521"/>
      <c r="AQ81" s="522"/>
      <c r="AR81" s="522">
        <v>0</v>
      </c>
      <c r="AS81" s="522">
        <v>0</v>
      </c>
      <c r="AT81" s="523">
        <v>0</v>
      </c>
      <c r="AU81" s="382">
        <f t="shared" si="7"/>
        <v>77044</v>
      </c>
      <c r="AV81" s="382">
        <f t="shared" si="6"/>
        <v>610</v>
      </c>
      <c r="AW81" s="382">
        <f t="shared" si="6"/>
        <v>620.91999999999996</v>
      </c>
      <c r="AX81" s="382">
        <f t="shared" si="6"/>
        <v>516.85</v>
      </c>
      <c r="AY81" s="382">
        <f t="shared" si="6"/>
        <v>1166.6599999999999</v>
      </c>
      <c r="AZ81" s="306">
        <f t="shared" si="3"/>
        <v>2304.4299999999998</v>
      </c>
      <c r="BA81" s="66"/>
      <c r="BB81" s="66"/>
    </row>
    <row r="82" spans="1:55" x14ac:dyDescent="0.2">
      <c r="A82" s="507" t="s">
        <v>55</v>
      </c>
      <c r="B82" s="507" t="s">
        <v>142</v>
      </c>
      <c r="C82" s="508">
        <v>170.24</v>
      </c>
      <c r="D82" s="508">
        <v>141.71</v>
      </c>
      <c r="E82" s="507" t="s">
        <v>106</v>
      </c>
      <c r="F82" s="507">
        <v>274.68</v>
      </c>
      <c r="G82" s="507"/>
      <c r="H82" s="508">
        <f t="shared" si="5"/>
        <v>586.63000000000011</v>
      </c>
      <c r="I82" s="509" t="s">
        <v>273</v>
      </c>
      <c r="J82" s="412" t="s">
        <v>86</v>
      </c>
      <c r="K82" s="414" t="s">
        <v>199</v>
      </c>
      <c r="L82" s="503">
        <v>18700</v>
      </c>
      <c r="M82" s="503">
        <v>25</v>
      </c>
      <c r="N82" s="503">
        <v>112</v>
      </c>
      <c r="O82" s="503">
        <v>93.23</v>
      </c>
      <c r="P82" s="503">
        <v>270.5</v>
      </c>
      <c r="Q82" s="521"/>
      <c r="R82" s="522"/>
      <c r="S82" s="522"/>
      <c r="T82" s="522"/>
      <c r="U82" s="523"/>
      <c r="V82" s="503">
        <v>22440</v>
      </c>
      <c r="W82" s="503">
        <v>30</v>
      </c>
      <c r="X82" s="503">
        <v>134.4</v>
      </c>
      <c r="Y82" s="503">
        <v>111.87</v>
      </c>
      <c r="Z82" s="503">
        <v>274.68</v>
      </c>
      <c r="AA82" s="521">
        <v>28424</v>
      </c>
      <c r="AB82" s="522">
        <v>458</v>
      </c>
      <c r="AC82" s="522">
        <v>170.24</v>
      </c>
      <c r="AD82" s="522">
        <v>141.71</v>
      </c>
      <c r="AE82" s="523">
        <v>274.68</v>
      </c>
      <c r="AF82" s="503"/>
      <c r="AG82" s="503"/>
      <c r="AH82" s="503"/>
      <c r="AI82" s="503"/>
      <c r="AJ82" s="503"/>
      <c r="AK82" s="521"/>
      <c r="AL82" s="522"/>
      <c r="AM82" s="522"/>
      <c r="AN82" s="522"/>
      <c r="AO82" s="523"/>
      <c r="AP82" s="521"/>
      <c r="AQ82" s="522"/>
      <c r="AR82" s="522">
        <v>0</v>
      </c>
      <c r="AS82" s="522">
        <v>0</v>
      </c>
      <c r="AT82" s="523">
        <v>0</v>
      </c>
      <c r="AU82" s="382">
        <f t="shared" si="7"/>
        <v>41140</v>
      </c>
      <c r="AV82" s="382">
        <f t="shared" si="6"/>
        <v>513</v>
      </c>
      <c r="AW82" s="382">
        <f t="shared" si="6"/>
        <v>416.64</v>
      </c>
      <c r="AX82" s="382">
        <f t="shared" si="6"/>
        <v>346.81000000000006</v>
      </c>
      <c r="AY82" s="382">
        <f t="shared" si="6"/>
        <v>819.86000000000013</v>
      </c>
      <c r="AZ82" s="306">
        <f t="shared" si="3"/>
        <v>1583.3100000000002</v>
      </c>
      <c r="BA82" s="66"/>
      <c r="BB82" s="66"/>
    </row>
    <row r="83" spans="1:55" x14ac:dyDescent="0.2">
      <c r="A83" s="507" t="s">
        <v>57</v>
      </c>
      <c r="B83" s="507" t="s">
        <v>142</v>
      </c>
      <c r="C83" s="508">
        <v>551.04</v>
      </c>
      <c r="D83" s="508">
        <v>458.68</v>
      </c>
      <c r="E83" s="507"/>
      <c r="F83" s="507">
        <v>411.09</v>
      </c>
      <c r="G83" s="507"/>
      <c r="H83" s="508">
        <f t="shared" si="5"/>
        <v>1420.81</v>
      </c>
      <c r="I83" s="509" t="s">
        <v>274</v>
      </c>
      <c r="J83" s="412" t="s">
        <v>86</v>
      </c>
      <c r="K83" s="414" t="s">
        <v>200</v>
      </c>
      <c r="L83" s="503">
        <v>50864</v>
      </c>
      <c r="M83" s="503">
        <v>68</v>
      </c>
      <c r="N83" s="503">
        <v>304.64</v>
      </c>
      <c r="O83" s="503">
        <v>253.58</v>
      </c>
      <c r="P83" s="503">
        <v>404.84</v>
      </c>
      <c r="Q83" s="521"/>
      <c r="R83" s="522"/>
      <c r="S83" s="522"/>
      <c r="T83" s="522"/>
      <c r="U83" s="523"/>
      <c r="V83" s="503">
        <v>59840</v>
      </c>
      <c r="W83" s="503">
        <v>80</v>
      </c>
      <c r="X83" s="503">
        <v>358.4</v>
      </c>
      <c r="Y83" s="503">
        <v>298.33</v>
      </c>
      <c r="Z83" s="503">
        <v>411.09</v>
      </c>
      <c r="AA83" s="521">
        <v>92004</v>
      </c>
      <c r="AB83" s="522">
        <v>1484</v>
      </c>
      <c r="AC83" s="522">
        <v>551.04</v>
      </c>
      <c r="AD83" s="522">
        <v>458.68</v>
      </c>
      <c r="AE83" s="523">
        <v>411.09</v>
      </c>
      <c r="AF83" s="503"/>
      <c r="AG83" s="503"/>
      <c r="AH83" s="503"/>
      <c r="AI83" s="503"/>
      <c r="AJ83" s="503"/>
      <c r="AK83" s="521"/>
      <c r="AL83" s="522"/>
      <c r="AM83" s="522"/>
      <c r="AN83" s="522"/>
      <c r="AO83" s="523"/>
      <c r="AP83" s="521"/>
      <c r="AQ83" s="522"/>
      <c r="AR83" s="522">
        <v>0</v>
      </c>
      <c r="AS83" s="522">
        <v>0</v>
      </c>
      <c r="AT83" s="523">
        <v>0</v>
      </c>
      <c r="AU83" s="382">
        <f t="shared" si="7"/>
        <v>110704</v>
      </c>
      <c r="AV83" s="382">
        <f t="shared" si="6"/>
        <v>1632</v>
      </c>
      <c r="AW83" s="382">
        <f t="shared" si="6"/>
        <v>1214.08</v>
      </c>
      <c r="AX83" s="382">
        <f t="shared" si="6"/>
        <v>1010.5899999999999</v>
      </c>
      <c r="AY83" s="382">
        <f t="shared" si="6"/>
        <v>1227.02</v>
      </c>
      <c r="AZ83" s="306">
        <f t="shared" ref="AZ83:AZ87" si="8">SUM(AW83:AY83)</f>
        <v>3451.69</v>
      </c>
      <c r="BA83" s="66"/>
      <c r="BB83" s="66"/>
    </row>
    <row r="84" spans="1:55" x14ac:dyDescent="0.2">
      <c r="A84" s="560" t="s">
        <v>58</v>
      </c>
      <c r="B84" s="560" t="s">
        <v>142</v>
      </c>
      <c r="C84" s="561">
        <v>58.24</v>
      </c>
      <c r="D84" s="561">
        <v>48.48</v>
      </c>
      <c r="E84" s="560" t="s">
        <v>106</v>
      </c>
      <c r="F84" s="560">
        <v>274.68</v>
      </c>
      <c r="G84" s="560"/>
      <c r="H84" s="561">
        <f t="shared" si="5"/>
        <v>381.4</v>
      </c>
      <c r="I84" s="560" t="s">
        <v>354</v>
      </c>
      <c r="J84" s="412" t="s">
        <v>87</v>
      </c>
      <c r="K84" s="414" t="s">
        <v>262</v>
      </c>
      <c r="L84" s="503">
        <v>15708</v>
      </c>
      <c r="M84" s="503">
        <v>21</v>
      </c>
      <c r="N84" s="503">
        <v>94.08</v>
      </c>
      <c r="O84" s="503">
        <v>78.31</v>
      </c>
      <c r="P84" s="503">
        <v>268.58</v>
      </c>
      <c r="Q84" s="521">
        <v>18700</v>
      </c>
      <c r="R84" s="522">
        <v>25</v>
      </c>
      <c r="S84" s="522">
        <v>112</v>
      </c>
      <c r="T84" s="522">
        <v>93.23</v>
      </c>
      <c r="U84" s="523">
        <v>274.68</v>
      </c>
      <c r="V84" s="503">
        <v>18700</v>
      </c>
      <c r="W84" s="503">
        <v>302</v>
      </c>
      <c r="X84" s="503">
        <v>112</v>
      </c>
      <c r="Y84" s="503">
        <v>97.9</v>
      </c>
      <c r="Z84" s="503">
        <v>140.16</v>
      </c>
      <c r="AA84" s="521">
        <v>9724</v>
      </c>
      <c r="AB84" s="522">
        <v>13</v>
      </c>
      <c r="AC84" s="522">
        <v>58.24</v>
      </c>
      <c r="AD84" s="522">
        <v>48.48</v>
      </c>
      <c r="AE84" s="523">
        <v>274.68</v>
      </c>
      <c r="AF84" s="503"/>
      <c r="AG84" s="503"/>
      <c r="AH84" s="503"/>
      <c r="AI84" s="503"/>
      <c r="AJ84" s="503"/>
      <c r="AK84" s="521"/>
      <c r="AL84" s="522"/>
      <c r="AM84" s="522"/>
      <c r="AN84" s="522"/>
      <c r="AO84" s="523"/>
      <c r="AP84" s="521"/>
      <c r="AQ84" s="522"/>
      <c r="AR84" s="522">
        <v>0</v>
      </c>
      <c r="AS84" s="522">
        <v>0</v>
      </c>
      <c r="AT84" s="523">
        <v>0</v>
      </c>
      <c r="AU84" s="382">
        <f t="shared" si="7"/>
        <v>53108</v>
      </c>
      <c r="AV84" s="382">
        <f t="shared" si="6"/>
        <v>361</v>
      </c>
      <c r="AW84" s="382">
        <f t="shared" si="6"/>
        <v>376.32</v>
      </c>
      <c r="AX84" s="382">
        <f t="shared" si="6"/>
        <v>317.92000000000007</v>
      </c>
      <c r="AY84" s="382">
        <f t="shared" si="6"/>
        <v>958.09999999999991</v>
      </c>
      <c r="AZ84" s="306">
        <f t="shared" si="8"/>
        <v>1652.34</v>
      </c>
      <c r="BA84" s="66"/>
      <c r="BB84" s="66"/>
    </row>
    <row r="85" spans="1:55" x14ac:dyDescent="0.2">
      <c r="A85" s="507" t="s">
        <v>59</v>
      </c>
      <c r="B85" s="507" t="s">
        <v>142</v>
      </c>
      <c r="C85" s="508">
        <v>228.48</v>
      </c>
      <c r="D85" s="508">
        <v>190.18</v>
      </c>
      <c r="E85" s="507" t="s">
        <v>91</v>
      </c>
      <c r="F85" s="507">
        <v>274.68</v>
      </c>
      <c r="G85" s="507">
        <f>SUM(F81:F85)</f>
        <v>1528.51</v>
      </c>
      <c r="H85" s="508">
        <f t="shared" si="5"/>
        <v>693.33999999999992</v>
      </c>
      <c r="I85" s="509" t="s">
        <v>280</v>
      </c>
      <c r="J85" s="412" t="s">
        <v>88</v>
      </c>
      <c r="K85" s="414" t="s">
        <v>201</v>
      </c>
      <c r="L85" s="503">
        <v>2992</v>
      </c>
      <c r="M85" s="503">
        <v>4</v>
      </c>
      <c r="N85" s="503">
        <v>17.920000000000002</v>
      </c>
      <c r="O85" s="503">
        <v>14.92</v>
      </c>
      <c r="P85" s="503">
        <v>270.02</v>
      </c>
      <c r="Q85" s="521"/>
      <c r="R85" s="522"/>
      <c r="S85" s="522"/>
      <c r="T85" s="522"/>
      <c r="U85" s="523"/>
      <c r="V85" s="503">
        <v>44132</v>
      </c>
      <c r="W85" s="503">
        <v>59</v>
      </c>
      <c r="X85" s="503">
        <v>264.32</v>
      </c>
      <c r="Y85" s="503">
        <v>220.02</v>
      </c>
      <c r="Z85" s="503">
        <v>274.68</v>
      </c>
      <c r="AA85" s="521">
        <v>38148</v>
      </c>
      <c r="AB85" s="522">
        <v>625</v>
      </c>
      <c r="AC85" s="522">
        <v>228.48</v>
      </c>
      <c r="AD85" s="522">
        <v>190.18</v>
      </c>
      <c r="AE85" s="523">
        <v>274.68</v>
      </c>
      <c r="AF85" s="503"/>
      <c r="AG85" s="503"/>
      <c r="AH85" s="503"/>
      <c r="AI85" s="503"/>
      <c r="AJ85" s="503"/>
      <c r="AK85" s="521"/>
      <c r="AL85" s="522"/>
      <c r="AM85" s="522"/>
      <c r="AN85" s="522"/>
      <c r="AO85" s="523"/>
      <c r="AP85" s="521"/>
      <c r="AQ85" s="522"/>
      <c r="AR85" s="522">
        <v>0</v>
      </c>
      <c r="AS85" s="522">
        <v>0</v>
      </c>
      <c r="AT85" s="523">
        <v>0</v>
      </c>
      <c r="AU85" s="382">
        <f t="shared" si="7"/>
        <v>47124</v>
      </c>
      <c r="AV85" s="382">
        <f t="shared" si="6"/>
        <v>688</v>
      </c>
      <c r="AW85" s="382">
        <f t="shared" si="6"/>
        <v>510.72</v>
      </c>
      <c r="AX85" s="382">
        <f t="shared" si="6"/>
        <v>425.12</v>
      </c>
      <c r="AY85" s="382">
        <f t="shared" si="6"/>
        <v>819.38000000000011</v>
      </c>
      <c r="AZ85" s="306">
        <f t="shared" si="8"/>
        <v>1755.2200000000003</v>
      </c>
      <c r="BA85" s="66"/>
      <c r="BB85" s="66"/>
    </row>
    <row r="86" spans="1:55" s="461" customFormat="1" x14ac:dyDescent="0.2">
      <c r="A86" s="560" t="s">
        <v>60</v>
      </c>
      <c r="B86" s="560" t="s">
        <v>160</v>
      </c>
      <c r="C86" s="561">
        <v>124.81</v>
      </c>
      <c r="D86" s="561"/>
      <c r="E86" s="560" t="s">
        <v>62</v>
      </c>
      <c r="F86" s="560"/>
      <c r="G86" s="560"/>
      <c r="H86" s="561">
        <f t="shared" si="5"/>
        <v>124.81</v>
      </c>
      <c r="I86" s="560"/>
      <c r="J86" s="451" t="s">
        <v>89</v>
      </c>
      <c r="K86" s="469" t="s">
        <v>154</v>
      </c>
      <c r="L86" s="503">
        <v>0</v>
      </c>
      <c r="M86" s="503">
        <v>0</v>
      </c>
      <c r="N86" s="503">
        <v>124.81</v>
      </c>
      <c r="O86" s="503">
        <f>D86</f>
        <v>0</v>
      </c>
      <c r="P86" s="503">
        <f>F86</f>
        <v>0</v>
      </c>
      <c r="Q86" s="521">
        <v>0</v>
      </c>
      <c r="R86" s="522">
        <v>0</v>
      </c>
      <c r="S86" s="522">
        <v>124.81</v>
      </c>
      <c r="T86" s="522"/>
      <c r="U86" s="523"/>
      <c r="V86" s="503">
        <v>0</v>
      </c>
      <c r="W86" s="503">
        <v>0</v>
      </c>
      <c r="X86" s="503">
        <v>124.81</v>
      </c>
      <c r="Y86" s="503"/>
      <c r="Z86" s="503"/>
      <c r="AA86" s="521">
        <v>0</v>
      </c>
      <c r="AB86" s="522">
        <v>0</v>
      </c>
      <c r="AC86" s="522">
        <v>124.81</v>
      </c>
      <c r="AD86" s="522">
        <v>0</v>
      </c>
      <c r="AE86" s="523">
        <v>0</v>
      </c>
      <c r="AF86" s="503"/>
      <c r="AG86" s="503"/>
      <c r="AH86" s="503"/>
      <c r="AI86" s="503"/>
      <c r="AJ86" s="503"/>
      <c r="AK86" s="521"/>
      <c r="AL86" s="522"/>
      <c r="AM86" s="522"/>
      <c r="AN86" s="522"/>
      <c r="AO86" s="523"/>
      <c r="AP86" s="521"/>
      <c r="AQ86" s="522"/>
      <c r="AR86" s="522">
        <v>0</v>
      </c>
      <c r="AS86" s="522">
        <v>0</v>
      </c>
      <c r="AT86" s="523">
        <v>0</v>
      </c>
      <c r="AU86" s="382">
        <f t="shared" si="7"/>
        <v>0</v>
      </c>
      <c r="AV86" s="382">
        <f t="shared" si="6"/>
        <v>0</v>
      </c>
      <c r="AW86" s="465">
        <f t="shared" si="6"/>
        <v>499.24</v>
      </c>
      <c r="AX86" s="465">
        <f t="shared" si="6"/>
        <v>0</v>
      </c>
      <c r="AY86" s="465">
        <f t="shared" si="6"/>
        <v>0</v>
      </c>
      <c r="AZ86" s="471">
        <f t="shared" si="8"/>
        <v>499.24</v>
      </c>
      <c r="BA86" s="472"/>
      <c r="BB86" s="472"/>
    </row>
    <row r="87" spans="1:55" ht="13.5" thickBot="1" x14ac:dyDescent="0.25">
      <c r="A87" s="560" t="s">
        <v>61</v>
      </c>
      <c r="B87" s="560" t="s">
        <v>143</v>
      </c>
      <c r="C87" s="561">
        <v>67.2</v>
      </c>
      <c r="D87" s="561">
        <v>58.74</v>
      </c>
      <c r="E87" s="560" t="s">
        <v>92</v>
      </c>
      <c r="F87" s="560">
        <v>140.16</v>
      </c>
      <c r="G87" s="560">
        <f>F86+F87</f>
        <v>140.16</v>
      </c>
      <c r="H87" s="561">
        <f t="shared" si="5"/>
        <v>266.10000000000002</v>
      </c>
      <c r="I87" s="560" t="s">
        <v>353</v>
      </c>
      <c r="J87" s="412" t="s">
        <v>89</v>
      </c>
      <c r="K87" s="413" t="s">
        <v>153</v>
      </c>
      <c r="L87" s="381">
        <v>13464</v>
      </c>
      <c r="M87" s="377">
        <v>18</v>
      </c>
      <c r="N87" s="377">
        <v>80.64</v>
      </c>
      <c r="O87" s="377">
        <v>70.489999999999995</v>
      </c>
      <c r="P87" s="377">
        <v>136.38999999999999</v>
      </c>
      <c r="Q87" s="524">
        <v>10472</v>
      </c>
      <c r="R87" s="525">
        <v>14</v>
      </c>
      <c r="S87" s="525">
        <v>62.72</v>
      </c>
      <c r="T87" s="525">
        <v>54.82</v>
      </c>
      <c r="U87" s="376">
        <v>140.16</v>
      </c>
      <c r="V87" s="503">
        <v>22440</v>
      </c>
      <c r="W87" s="503">
        <v>394</v>
      </c>
      <c r="X87" s="503">
        <v>134.4</v>
      </c>
      <c r="Y87" s="503">
        <v>111.87</v>
      </c>
      <c r="Z87" s="503">
        <v>274.68</v>
      </c>
      <c r="AA87" s="526">
        <v>11220</v>
      </c>
      <c r="AB87" s="527">
        <v>193</v>
      </c>
      <c r="AC87" s="525">
        <v>67.2</v>
      </c>
      <c r="AD87" s="525">
        <v>58.74</v>
      </c>
      <c r="AE87" s="376">
        <v>140.16</v>
      </c>
      <c r="AF87" s="503"/>
      <c r="AG87" s="503"/>
      <c r="AH87" s="503"/>
      <c r="AI87" s="503"/>
      <c r="AJ87" s="503"/>
      <c r="AK87" s="526"/>
      <c r="AL87" s="527"/>
      <c r="AM87" s="527"/>
      <c r="AN87" s="527"/>
      <c r="AO87" s="528"/>
      <c r="AP87" s="526"/>
      <c r="AQ87" s="527"/>
      <c r="AR87" s="527">
        <v>0</v>
      </c>
      <c r="AS87" s="527">
        <v>0</v>
      </c>
      <c r="AT87" s="528">
        <v>0</v>
      </c>
      <c r="AU87" s="382">
        <f t="shared" si="7"/>
        <v>46376</v>
      </c>
      <c r="AV87" s="382">
        <f t="shared" si="6"/>
        <v>619</v>
      </c>
      <c r="AW87" s="382">
        <f t="shared" si="6"/>
        <v>344.96</v>
      </c>
      <c r="AX87" s="382">
        <f t="shared" si="6"/>
        <v>295.92</v>
      </c>
      <c r="AY87" s="382">
        <f t="shared" si="6"/>
        <v>691.39</v>
      </c>
      <c r="AZ87" s="306">
        <f t="shared" si="8"/>
        <v>1332.27</v>
      </c>
      <c r="BA87" s="66"/>
      <c r="BB87" s="66"/>
    </row>
    <row r="88" spans="1:55" ht="16.5" thickBot="1" x14ac:dyDescent="0.3">
      <c r="A88" s="433"/>
      <c r="B88" s="434" t="s">
        <v>96</v>
      </c>
      <c r="C88" s="227">
        <f>SUM(C8:C87)</f>
        <v>31024.070000000014</v>
      </c>
      <c r="D88" s="227">
        <f>SUM(D8:D87)</f>
        <v>22079.240000000005</v>
      </c>
      <c r="E88" s="434"/>
      <c r="F88" s="227">
        <f>SUM(F8:F87)</f>
        <v>15188.020000000002</v>
      </c>
      <c r="G88" s="227">
        <f>SUM(G8:G87)</f>
        <v>15188.020000000002</v>
      </c>
      <c r="H88" s="725">
        <f>SUM(H8:H87)</f>
        <v>68291.329999999973</v>
      </c>
      <c r="I88" s="434"/>
      <c r="J88" s="226" t="s">
        <v>113</v>
      </c>
      <c r="K88" s="226"/>
      <c r="L88" s="402">
        <f>SUM(L8:L87)</f>
        <v>676940</v>
      </c>
      <c r="M88" s="402">
        <f>SUM(M8:M87)</f>
        <v>905</v>
      </c>
      <c r="N88" s="402">
        <f>SUM(N8:N87)</f>
        <v>4191.75</v>
      </c>
      <c r="O88" s="402">
        <f t="shared" ref="O88:AY88" si="9">SUM(O8:O87)</f>
        <v>3388.64</v>
      </c>
      <c r="P88" s="402">
        <f t="shared" si="9"/>
        <v>2710.3799999999997</v>
      </c>
      <c r="Q88" s="402">
        <f>SUM(Q8:Q87)</f>
        <v>7288512</v>
      </c>
      <c r="R88" s="402">
        <f>SUM(R8:R87)</f>
        <v>9744</v>
      </c>
      <c r="S88" s="415">
        <f>SUM(S8:S87)</f>
        <v>47111.049999999974</v>
      </c>
      <c r="T88" s="402">
        <f t="shared" si="9"/>
        <v>32907.079999999994</v>
      </c>
      <c r="U88" s="403">
        <f t="shared" si="9"/>
        <v>14563.82</v>
      </c>
      <c r="V88" s="404"/>
      <c r="W88" s="405"/>
      <c r="X88" s="406">
        <f>SUM(X8:X87)</f>
        <v>41388.680000000008</v>
      </c>
      <c r="Y88" s="406">
        <f>SUM(Y8:Y87)</f>
        <v>28556.280000000002</v>
      </c>
      <c r="Z88" s="407">
        <f>SUM(Z8:Z87)</f>
        <v>14913.310000000003</v>
      </c>
      <c r="AA88" s="408"/>
      <c r="AB88" s="406">
        <f>SUM(AB8:AB87)</f>
        <v>54882</v>
      </c>
      <c r="AC88" s="406">
        <f>SUM(AC8:AC87)</f>
        <v>30824.580000000013</v>
      </c>
      <c r="AD88" s="406">
        <f t="shared" si="9"/>
        <v>22278.730000000007</v>
      </c>
      <c r="AE88" s="407">
        <f t="shared" si="9"/>
        <v>15188.020000000002</v>
      </c>
      <c r="AF88" s="408"/>
      <c r="AG88" s="406"/>
      <c r="AH88" s="406">
        <f t="shared" si="9"/>
        <v>0</v>
      </c>
      <c r="AI88" s="406">
        <f t="shared" si="9"/>
        <v>0</v>
      </c>
      <c r="AJ88" s="406">
        <f t="shared" si="9"/>
        <v>0</v>
      </c>
      <c r="AK88" s="406"/>
      <c r="AL88" s="406"/>
      <c r="AM88" s="406"/>
      <c r="AN88" s="406"/>
      <c r="AO88" s="406">
        <v>0</v>
      </c>
      <c r="AP88" s="408"/>
      <c r="AQ88" s="406"/>
      <c r="AR88" s="406">
        <f t="shared" si="9"/>
        <v>0</v>
      </c>
      <c r="AS88" s="406">
        <f t="shared" si="9"/>
        <v>0</v>
      </c>
      <c r="AT88" s="407">
        <f t="shared" si="9"/>
        <v>0</v>
      </c>
      <c r="AU88" s="406">
        <f t="shared" si="9"/>
        <v>14196293</v>
      </c>
      <c r="AV88" s="406">
        <f t="shared" si="9"/>
        <v>77123</v>
      </c>
      <c r="AW88" s="406" t="e">
        <f t="shared" si="9"/>
        <v>#VALUE!</v>
      </c>
      <c r="AX88" s="406">
        <f t="shared" si="9"/>
        <v>87130.729999999981</v>
      </c>
      <c r="AY88" s="406">
        <f t="shared" si="9"/>
        <v>47375.529999999992</v>
      </c>
      <c r="AZ88" s="409" t="e">
        <f>SUM(AZ8:AZ87)</f>
        <v>#VALUE!</v>
      </c>
      <c r="BA88" s="54"/>
      <c r="BB88" s="54"/>
    </row>
    <row r="89" spans="1:55" s="142" customFormat="1" x14ac:dyDescent="0.2">
      <c r="A89" s="1"/>
      <c r="B89" s="1"/>
      <c r="C89" s="7"/>
      <c r="D89" s="7"/>
      <c r="E89" s="1"/>
      <c r="F89" s="7"/>
      <c r="G89" s="24"/>
      <c r="I89" s="6"/>
      <c r="J89" s="1"/>
      <c r="K89" s="1"/>
      <c r="L89" s="41"/>
      <c r="M89" s="41"/>
      <c r="N89" s="35"/>
      <c r="O89" s="35"/>
      <c r="P89" s="35"/>
      <c r="Q89" s="25"/>
      <c r="R89" s="13"/>
      <c r="S89" s="1"/>
      <c r="T89" s="1"/>
      <c r="U89" s="1"/>
      <c r="V89" s="13"/>
      <c r="W89" s="13"/>
      <c r="X89" s="1"/>
      <c r="Y89" s="1"/>
      <c r="Z89" s="1"/>
      <c r="AA89" s="504"/>
      <c r="AB89" s="41">
        <f>AC88+AE88+AD88</f>
        <v>68291.330000000016</v>
      </c>
      <c r="AC89" s="1"/>
      <c r="AD89" s="1"/>
      <c r="AE89" s="1"/>
      <c r="AF89" s="7"/>
      <c r="AG89" s="7"/>
      <c r="AH89" s="1"/>
      <c r="AI89" s="1"/>
      <c r="AJ89" s="1"/>
      <c r="AK89" s="7"/>
      <c r="AL89" s="7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7"/>
      <c r="AX89" s="7"/>
      <c r="AY89" s="7"/>
      <c r="AZ89" s="7"/>
      <c r="BA89" s="1"/>
      <c r="BB89" s="1"/>
      <c r="BC89" s="1"/>
    </row>
    <row r="90" spans="1:55" x14ac:dyDescent="0.2">
      <c r="AB90" s="41">
        <f>-H88</f>
        <v>-68291.329999999973</v>
      </c>
    </row>
    <row r="91" spans="1:55" x14ac:dyDescent="0.2">
      <c r="B91" t="s">
        <v>141</v>
      </c>
      <c r="C91" t="s">
        <v>363</v>
      </c>
      <c r="E91" s="7"/>
      <c r="F91" s="1"/>
      <c r="G91" s="7"/>
      <c r="AB91" s="41"/>
    </row>
    <row r="92" spans="1:55" x14ac:dyDescent="0.2">
      <c r="B92" t="s">
        <v>143</v>
      </c>
      <c r="C92" t="s">
        <v>364</v>
      </c>
      <c r="E92" s="7"/>
      <c r="F92" s="1"/>
      <c r="G92" s="7"/>
      <c r="H92" s="643"/>
    </row>
    <row r="93" spans="1:55" ht="13.5" thickBot="1" x14ac:dyDescent="0.25">
      <c r="B93" t="s">
        <v>158</v>
      </c>
      <c r="C93" t="s">
        <v>365</v>
      </c>
      <c r="E93" s="7"/>
      <c r="F93" s="1"/>
      <c r="G93" s="7"/>
      <c r="H93" s="644"/>
    </row>
    <row r="94" spans="1:55" ht="13.5" thickTop="1" x14ac:dyDescent="0.2">
      <c r="B94" t="s">
        <v>362</v>
      </c>
      <c r="C94" t="s">
        <v>366</v>
      </c>
      <c r="E94" s="7"/>
      <c r="F94" s="1"/>
      <c r="G94" s="7"/>
    </row>
    <row r="95" spans="1:55" x14ac:dyDescent="0.2">
      <c r="B95" t="s">
        <v>142</v>
      </c>
      <c r="C95" t="s">
        <v>367</v>
      </c>
      <c r="E95" s="7"/>
      <c r="F95" s="1"/>
      <c r="G95" s="7"/>
    </row>
    <row r="96" spans="1:55" x14ac:dyDescent="0.2">
      <c r="B96" t="s">
        <v>157</v>
      </c>
      <c r="C96" t="s">
        <v>368</v>
      </c>
      <c r="E96" s="7"/>
      <c r="F96" s="1"/>
      <c r="G96" s="7"/>
    </row>
    <row r="97" spans="2:7" x14ac:dyDescent="0.2">
      <c r="B97" t="s">
        <v>194</v>
      </c>
      <c r="C97" t="s">
        <v>369</v>
      </c>
      <c r="E97" s="7"/>
      <c r="F97" s="1"/>
      <c r="G97" s="7"/>
    </row>
    <row r="98" spans="2:7" x14ac:dyDescent="0.2">
      <c r="B98"/>
      <c r="C98"/>
      <c r="E98" s="7"/>
      <c r="F98" s="1"/>
      <c r="G98" s="7"/>
    </row>
    <row r="99" spans="2:7" x14ac:dyDescent="0.2">
      <c r="C99" s="1"/>
      <c r="E99" s="7"/>
      <c r="F99" s="1"/>
      <c r="G99" s="7"/>
    </row>
    <row r="100" spans="2:7" x14ac:dyDescent="0.2">
      <c r="C100" s="341" t="s">
        <v>63</v>
      </c>
      <c r="D100" s="506" t="s">
        <v>95</v>
      </c>
      <c r="E100" s="506"/>
      <c r="F100" s="341" t="s">
        <v>94</v>
      </c>
      <c r="G100" s="7"/>
    </row>
    <row r="101" spans="2:7" x14ac:dyDescent="0.2">
      <c r="B101" s="507" t="s">
        <v>141</v>
      </c>
      <c r="C101" s="532">
        <f>C11+C13+C22+C23+C24+C25+C26+C27+C28+C29+C30+C31+C32+C33+C34+C35+C36+C47+C49+C52+C53+C54+C55+C58+C59+C60+C61+C62+C63+C64+C65+C66+C67+C68+C69+C70+C73+C75+C77+C79</f>
        <v>18836.679999999997</v>
      </c>
      <c r="D101" s="532">
        <f>D11+D13+D22+D25+D26+D27+D28+D29+D30+D31+D33+D34+D35+D36+D49+D52+D53+D58+D59+D60+D61+D68+D70+D73+D75+D79</f>
        <v>13106.83</v>
      </c>
      <c r="E101" s="484" t="s">
        <v>158</v>
      </c>
      <c r="F101" s="532">
        <f>F11+F13+F22+F26+F27+F28+F29+F30+F31+F33+F34+F35+F36+F58+F59+F60+F61+F68+F70+F73+F75+F79</f>
        <v>7343.6100000000015</v>
      </c>
      <c r="G101" s="532">
        <f>C101+D101+F101</f>
        <v>39287.119999999995</v>
      </c>
    </row>
    <row r="102" spans="2:7" x14ac:dyDescent="0.2">
      <c r="B102" s="507" t="s">
        <v>142</v>
      </c>
      <c r="C102" s="533">
        <f>C82+C83+C85</f>
        <v>949.76</v>
      </c>
      <c r="D102" s="534">
        <f>D82+D83+D85</f>
        <v>790.56999999999994</v>
      </c>
      <c r="E102" s="485" t="s">
        <v>157</v>
      </c>
      <c r="F102" s="509">
        <f>F82+F83+F85</f>
        <v>960.45</v>
      </c>
      <c r="G102" s="534">
        <f>C102+D102+F102</f>
        <v>2700.7799999999997</v>
      </c>
    </row>
    <row r="103" spans="2:7" ht="13.5" thickBot="1" x14ac:dyDescent="0.25">
      <c r="B103" s="509"/>
      <c r="C103" s="535">
        <f>SUM(C101:C102)</f>
        <v>19786.439999999995</v>
      </c>
      <c r="D103" s="535">
        <f>SUM(D101:D102)</f>
        <v>13897.4</v>
      </c>
      <c r="E103" s="536"/>
      <c r="F103" s="535">
        <f>SUM(F101:F102)</f>
        <v>8304.0600000000013</v>
      </c>
      <c r="G103" s="536">
        <f>C103+D103+F103</f>
        <v>41987.899999999994</v>
      </c>
    </row>
    <row r="104" spans="2:7" ht="13.5" thickTop="1" x14ac:dyDescent="0.2">
      <c r="C104" s="1"/>
      <c r="E104" s="7"/>
      <c r="F104" s="1"/>
      <c r="G104" s="7"/>
    </row>
    <row r="105" spans="2:7" ht="13.5" thickBot="1" x14ac:dyDescent="0.25">
      <c r="B105" s="537" t="s">
        <v>141</v>
      </c>
      <c r="C105" s="538">
        <f>C51+C71+C72+C74</f>
        <v>2477.44</v>
      </c>
      <c r="D105" s="539">
        <f>D51+D71+D72+D74</f>
        <v>1644.53</v>
      </c>
      <c r="E105" s="540" t="s">
        <v>158</v>
      </c>
      <c r="F105" s="541">
        <f>F71+F72+F74</f>
        <v>1096.8599999999999</v>
      </c>
      <c r="G105" s="539">
        <f>C105+D105+F105</f>
        <v>5218.83</v>
      </c>
    </row>
    <row r="106" spans="2:7" ht="13.5" thickTop="1" x14ac:dyDescent="0.2">
      <c r="C106" s="1"/>
      <c r="E106" s="7"/>
      <c r="F106" s="1"/>
      <c r="G106" s="7"/>
    </row>
    <row r="107" spans="2:7" ht="13.5" thickBot="1" x14ac:dyDescent="0.25">
      <c r="B107" s="513" t="s">
        <v>141</v>
      </c>
      <c r="C107" s="529">
        <f>C15+C16+C17+C20+C21+C41+C44</f>
        <v>3505.7299999999996</v>
      </c>
      <c r="D107" s="530">
        <f>D15+D16+D17+D20+D21+D41</f>
        <v>2752.0700000000006</v>
      </c>
      <c r="E107" s="531" t="s">
        <v>158</v>
      </c>
      <c r="F107" s="530">
        <f>F15+F16+F17+F20+F21+F41</f>
        <v>2059.1999999999998</v>
      </c>
      <c r="G107" s="530">
        <f>C107+D107+F107</f>
        <v>8317</v>
      </c>
    </row>
    <row r="108" spans="2:7" ht="13.5" thickTop="1" x14ac:dyDescent="0.2"/>
    <row r="109" spans="2:7" x14ac:dyDescent="0.2">
      <c r="B109" s="562" t="s">
        <v>159</v>
      </c>
      <c r="C109" s="571">
        <f>C18+C19</f>
        <v>936.31999999999994</v>
      </c>
      <c r="D109" s="571">
        <f>D18+D19</f>
        <v>779.38</v>
      </c>
      <c r="E109" s="565" t="s">
        <v>158</v>
      </c>
      <c r="F109" s="571">
        <f>F18+F19</f>
        <v>824.06999999999994</v>
      </c>
      <c r="G109" s="571">
        <f>C109+D109+F109</f>
        <v>2539.7699999999995</v>
      </c>
    </row>
    <row r="110" spans="2:7" x14ac:dyDescent="0.2">
      <c r="B110" s="562" t="s">
        <v>142</v>
      </c>
      <c r="C110" s="563">
        <f>C81+C84</f>
        <v>171.58</v>
      </c>
      <c r="D110" s="564">
        <f>D81+D84</f>
        <v>142.82999999999998</v>
      </c>
      <c r="E110" s="567" t="s">
        <v>157</v>
      </c>
      <c r="F110" s="566">
        <f>F81+F84</f>
        <v>568.05999999999995</v>
      </c>
      <c r="G110" s="564">
        <f t="shared" ref="G110:G111" si="10">C110+D110+F110</f>
        <v>882.46999999999991</v>
      </c>
    </row>
    <row r="111" spans="2:7" x14ac:dyDescent="0.2">
      <c r="B111" s="562" t="s">
        <v>143</v>
      </c>
      <c r="C111" s="568">
        <f>C86+C87</f>
        <v>192.01</v>
      </c>
      <c r="D111" s="569">
        <f>D87</f>
        <v>58.74</v>
      </c>
      <c r="E111" s="567" t="s">
        <v>194</v>
      </c>
      <c r="F111" s="570">
        <v>140.16</v>
      </c>
      <c r="G111" s="569">
        <f t="shared" si="10"/>
        <v>390.90999999999997</v>
      </c>
    </row>
    <row r="112" spans="2:7" ht="13.5" thickBot="1" x14ac:dyDescent="0.25">
      <c r="B112" s="573">
        <v>43502</v>
      </c>
      <c r="C112" s="572">
        <f>SUM(C109:C111)</f>
        <v>1299.9099999999999</v>
      </c>
      <c r="D112" s="572">
        <f>SUM(D109:D111)</f>
        <v>980.95</v>
      </c>
      <c r="E112" s="572"/>
      <c r="F112" s="572">
        <f>SUM(F109:F111)</f>
        <v>1532.29</v>
      </c>
      <c r="G112" s="572">
        <f>SUM(G109:G111)</f>
        <v>3813.1499999999992</v>
      </c>
    </row>
    <row r="113" spans="2:8" ht="13.5" thickTop="1" x14ac:dyDescent="0.2">
      <c r="C113" s="1"/>
      <c r="E113" s="7"/>
      <c r="F113" s="1"/>
      <c r="G113" s="7"/>
    </row>
    <row r="114" spans="2:8" x14ac:dyDescent="0.2">
      <c r="C114" s="1"/>
      <c r="E114" s="7"/>
      <c r="F114" s="1"/>
      <c r="G114" s="7"/>
    </row>
    <row r="115" spans="2:8" ht="13.5" thickBot="1" x14ac:dyDescent="0.25">
      <c r="B115" s="343" t="s">
        <v>386</v>
      </c>
      <c r="C115" s="645">
        <f>C37+C38+C39+C40+C42+C43+C45+C46</f>
        <v>3954.5499999999997</v>
      </c>
      <c r="D115" s="645">
        <f>D37+D38+D39+D40+D42+D43+D45+D46</f>
        <v>2804.2900000000004</v>
      </c>
      <c r="E115" s="646" t="s">
        <v>387</v>
      </c>
      <c r="F115" s="645">
        <f>F37+F38+F39+F40+F42+F43+F45</f>
        <v>2195.6099999999997</v>
      </c>
      <c r="G115" s="449">
        <f>C115+D115+F115</f>
        <v>8954.4500000000007</v>
      </c>
    </row>
    <row r="116" spans="2:8" ht="13.5" thickTop="1" x14ac:dyDescent="0.2"/>
    <row r="120" spans="2:8" ht="15.75" x14ac:dyDescent="0.25">
      <c r="H120" s="721" t="s">
        <v>68</v>
      </c>
    </row>
  </sheetData>
  <mergeCells count="17">
    <mergeCell ref="J1:AE1"/>
    <mergeCell ref="J2:AE2"/>
    <mergeCell ref="J3:AE3"/>
    <mergeCell ref="Q5:U5"/>
    <mergeCell ref="V5:Z5"/>
    <mergeCell ref="AA5:AE5"/>
    <mergeCell ref="L6:M6"/>
    <mergeCell ref="Q6:R6"/>
    <mergeCell ref="V6:W6"/>
    <mergeCell ref="AA6:AB6"/>
    <mergeCell ref="AF6:AG6"/>
    <mergeCell ref="AU6:AV6"/>
    <mergeCell ref="AF5:AJ5"/>
    <mergeCell ref="AK5:AO5"/>
    <mergeCell ref="AP5:AT5"/>
    <mergeCell ref="AU5:AY5"/>
    <mergeCell ref="AK6:AL6"/>
  </mergeCells>
  <printOptions horizontalCentered="1" gridLines="1"/>
  <pageMargins left="0.25" right="0.25" top="0.75" bottom="0.75" header="0.3" footer="0.3"/>
  <pageSetup scale="23" fitToHeight="0" orientation="landscape" r:id="rId1"/>
  <headerFooter>
    <oddFooter>Page &amp;P of &amp;N</oddFooter>
  </headerFooter>
  <colBreaks count="1" manualBreakCount="1">
    <brk id="3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13"/>
  <sheetViews>
    <sheetView topLeftCell="E68" zoomScaleNormal="100" workbookViewId="0">
      <selection activeCell="X88" sqref="X88"/>
    </sheetView>
  </sheetViews>
  <sheetFormatPr defaultColWidth="9.140625" defaultRowHeight="12.75" x14ac:dyDescent="0.2"/>
  <cols>
    <col min="1" max="1" width="34.7109375" style="1" customWidth="1"/>
    <col min="2" max="2" width="35.28515625" style="1" customWidth="1"/>
    <col min="3" max="3" width="13.42578125" style="7" customWidth="1"/>
    <col min="4" max="4" width="34.28515625" style="7" customWidth="1"/>
    <col min="5" max="5" width="27.7109375" style="1" customWidth="1"/>
    <col min="6" max="6" width="11.140625" style="7" bestFit="1" customWidth="1"/>
    <col min="7" max="7" width="10.28515625" style="24" customWidth="1"/>
    <col min="8" max="8" width="14" style="142" customWidth="1"/>
    <col min="9" max="9" width="16.42578125" style="6" customWidth="1"/>
    <col min="10" max="10" width="10" style="1" customWidth="1"/>
    <col min="11" max="11" width="9.42578125" style="1" customWidth="1"/>
    <col min="12" max="12" width="11.5703125" style="41" customWidth="1"/>
    <col min="13" max="13" width="9.28515625" style="41" customWidth="1"/>
    <col min="14" max="16" width="9.28515625" style="35" customWidth="1"/>
    <col min="17" max="17" width="10.140625" style="25" customWidth="1"/>
    <col min="18" max="18" width="9.28515625" style="13" customWidth="1"/>
    <col min="19" max="19" width="10.5703125" style="1" customWidth="1"/>
    <col min="20" max="21" width="9.28515625" style="1" customWidth="1"/>
    <col min="22" max="23" width="9.28515625" style="13" customWidth="1"/>
    <col min="24" max="26" width="9.28515625" style="1" customWidth="1"/>
    <col min="27" max="28" width="9.28515625" style="14" customWidth="1"/>
    <col min="29" max="31" width="9.28515625" style="1" customWidth="1"/>
    <col min="32" max="33" width="9.28515625" style="7" customWidth="1"/>
    <col min="34" max="36" width="9.28515625" style="1" customWidth="1"/>
    <col min="37" max="38" width="9.28515625" style="7" customWidth="1"/>
    <col min="39" max="46" width="9.28515625" style="1" customWidth="1"/>
    <col min="47" max="47" width="10.140625" style="1" customWidth="1"/>
    <col min="48" max="48" width="9.28515625" style="1" customWidth="1"/>
    <col min="49" max="50" width="9.28515625" style="7" customWidth="1"/>
    <col min="51" max="51" width="10.42578125" style="7" customWidth="1"/>
    <col min="52" max="52" width="14.140625" style="7" customWidth="1"/>
    <col min="53" max="53" width="10.140625" style="1" bestFit="1" customWidth="1"/>
    <col min="54" max="16384" width="9.140625" style="1"/>
  </cols>
  <sheetData>
    <row r="1" spans="1:54" ht="14.25" x14ac:dyDescent="0.2">
      <c r="A1" t="s">
        <v>144</v>
      </c>
      <c r="B1"/>
      <c r="C1" s="358"/>
      <c r="D1" s="358"/>
      <c r="E1"/>
      <c r="F1" s="358"/>
      <c r="G1" s="358"/>
      <c r="H1" s="358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3"/>
      <c r="AF1" s="11"/>
      <c r="AG1" s="11"/>
    </row>
    <row r="2" spans="1:54" ht="14.25" x14ac:dyDescent="0.2">
      <c r="A2" t="s">
        <v>0</v>
      </c>
      <c r="B2"/>
      <c r="C2" s="358"/>
      <c r="D2" s="358"/>
      <c r="E2"/>
      <c r="F2" s="358"/>
      <c r="G2" s="358"/>
      <c r="H2" s="358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6"/>
      <c r="AF2" s="11"/>
      <c r="AG2" s="11"/>
    </row>
    <row r="3" spans="1:54" ht="15" thickBot="1" x14ac:dyDescent="0.25">
      <c r="A3" t="s">
        <v>99</v>
      </c>
      <c r="B3"/>
      <c r="C3" s="358"/>
      <c r="D3" s="358"/>
      <c r="E3"/>
      <c r="F3" s="358"/>
      <c r="G3" s="358"/>
      <c r="H3" s="358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9"/>
      <c r="AF3" s="11"/>
      <c r="AG3" s="11"/>
    </row>
    <row r="4" spans="1:54" ht="14.25" thickBot="1" x14ac:dyDescent="0.3">
      <c r="A4" s="8" t="s">
        <v>172</v>
      </c>
      <c r="B4" s="416" t="s">
        <v>229</v>
      </c>
      <c r="C4" s="10"/>
      <c r="D4" s="10"/>
      <c r="E4" s="2"/>
      <c r="F4" s="359"/>
      <c r="G4" s="143"/>
      <c r="H4" s="144"/>
      <c r="I4" s="222"/>
      <c r="L4" s="360"/>
      <c r="M4" s="360"/>
      <c r="N4" s="360"/>
      <c r="O4" s="360"/>
      <c r="P4" s="360"/>
      <c r="Q4" s="361"/>
      <c r="R4" s="361"/>
      <c r="S4" s="362"/>
      <c r="T4" s="362"/>
      <c r="U4" s="362"/>
      <c r="V4" s="361"/>
      <c r="W4" s="361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56"/>
      <c r="BA4" s="54"/>
      <c r="BB4" s="54"/>
    </row>
    <row r="5" spans="1:54" ht="13.5" thickBot="1" x14ac:dyDescent="0.25">
      <c r="A5" s="126"/>
      <c r="B5" s="417"/>
      <c r="C5" s="418"/>
      <c r="D5" s="418"/>
      <c r="E5" s="417"/>
      <c r="F5" s="418"/>
      <c r="G5" s="419"/>
      <c r="H5" s="124"/>
      <c r="I5" s="420"/>
      <c r="J5" s="130"/>
      <c r="K5" s="38"/>
      <c r="L5" s="363"/>
      <c r="M5" s="364"/>
      <c r="N5" s="364" t="s">
        <v>148</v>
      </c>
      <c r="O5" s="364"/>
      <c r="P5" s="365"/>
      <c r="Q5" s="900" t="s">
        <v>151</v>
      </c>
      <c r="R5" s="901"/>
      <c r="S5" s="901"/>
      <c r="T5" s="901"/>
      <c r="U5" s="902"/>
      <c r="V5" s="903" t="s">
        <v>135</v>
      </c>
      <c r="W5" s="904"/>
      <c r="X5" s="904"/>
      <c r="Y5" s="904"/>
      <c r="Z5" s="905"/>
      <c r="AA5" s="906" t="s">
        <v>136</v>
      </c>
      <c r="AB5" s="907"/>
      <c r="AC5" s="907"/>
      <c r="AD5" s="907"/>
      <c r="AE5" s="908"/>
      <c r="AF5" s="911" t="s">
        <v>137</v>
      </c>
      <c r="AG5" s="912"/>
      <c r="AH5" s="912"/>
      <c r="AI5" s="912"/>
      <c r="AJ5" s="913"/>
      <c r="AK5" s="914" t="s">
        <v>138</v>
      </c>
      <c r="AL5" s="915"/>
      <c r="AM5" s="915"/>
      <c r="AN5" s="915"/>
      <c r="AO5" s="916"/>
      <c r="AP5" s="917" t="s">
        <v>139</v>
      </c>
      <c r="AQ5" s="918"/>
      <c r="AR5" s="918"/>
      <c r="AS5" s="918"/>
      <c r="AT5" s="918"/>
      <c r="AU5" s="940" t="s">
        <v>112</v>
      </c>
      <c r="AV5" s="941"/>
      <c r="AW5" s="941"/>
      <c r="AX5" s="941"/>
      <c r="AY5" s="942"/>
      <c r="AZ5" s="302"/>
      <c r="BA5" s="66"/>
      <c r="BB5" s="66"/>
    </row>
    <row r="6" spans="1:54" x14ac:dyDescent="0.2">
      <c r="A6" s="421"/>
      <c r="B6" s="52" t="s">
        <v>97</v>
      </c>
      <c r="C6" s="104" t="s">
        <v>104</v>
      </c>
      <c r="D6" s="104"/>
      <c r="E6" s="52" t="s">
        <v>98</v>
      </c>
      <c r="F6" s="104" t="s">
        <v>66</v>
      </c>
      <c r="G6" s="422" t="s">
        <v>64</v>
      </c>
      <c r="H6" s="110" t="s">
        <v>68</v>
      </c>
      <c r="I6" s="423" t="s">
        <v>70</v>
      </c>
      <c r="J6" s="8"/>
      <c r="K6" s="127"/>
      <c r="L6" s="919" t="s">
        <v>131</v>
      </c>
      <c r="M6" s="920"/>
      <c r="N6" s="366"/>
      <c r="O6" s="366"/>
      <c r="P6" s="366"/>
      <c r="Q6" s="919" t="s">
        <v>131</v>
      </c>
      <c r="R6" s="920"/>
      <c r="S6" s="367"/>
      <c r="T6" s="366"/>
      <c r="U6" s="368"/>
      <c r="V6" s="919" t="s">
        <v>131</v>
      </c>
      <c r="W6" s="920"/>
      <c r="X6" s="366"/>
      <c r="Y6" s="366"/>
      <c r="Z6" s="368"/>
      <c r="AA6" s="919" t="s">
        <v>131</v>
      </c>
      <c r="AB6" s="920"/>
      <c r="AC6" s="366"/>
      <c r="AD6" s="366"/>
      <c r="AE6" s="366"/>
      <c r="AF6" s="919" t="s">
        <v>131</v>
      </c>
      <c r="AG6" s="921"/>
      <c r="AH6" s="366"/>
      <c r="AI6" s="366"/>
      <c r="AJ6" s="368"/>
      <c r="AK6" s="919" t="s">
        <v>131</v>
      </c>
      <c r="AL6" s="920"/>
      <c r="AM6" s="366"/>
      <c r="AN6" s="366"/>
      <c r="AO6" s="366"/>
      <c r="AP6" s="369" t="s">
        <v>131</v>
      </c>
      <c r="AQ6" s="368"/>
      <c r="AR6" s="360"/>
      <c r="AS6" s="366"/>
      <c r="AT6" s="360"/>
      <c r="AU6" s="919" t="s">
        <v>131</v>
      </c>
      <c r="AV6" s="920"/>
      <c r="AW6" s="366"/>
      <c r="AX6" s="366"/>
      <c r="AY6" s="370"/>
      <c r="AZ6" s="304" t="s">
        <v>114</v>
      </c>
      <c r="BA6" s="66"/>
      <c r="BB6" s="66"/>
    </row>
    <row r="7" spans="1:54" ht="15.75" thickBot="1" x14ac:dyDescent="0.3">
      <c r="A7" s="424" t="s">
        <v>100</v>
      </c>
      <c r="B7" s="238"/>
      <c r="C7" s="425" t="s">
        <v>63</v>
      </c>
      <c r="D7" s="425" t="s">
        <v>95</v>
      </c>
      <c r="E7" s="426" t="s">
        <v>102</v>
      </c>
      <c r="F7" s="425" t="s">
        <v>67</v>
      </c>
      <c r="G7" s="427" t="s">
        <v>65</v>
      </c>
      <c r="H7" s="125" t="s">
        <v>69</v>
      </c>
      <c r="I7" s="428" t="s">
        <v>71</v>
      </c>
      <c r="J7" s="131"/>
      <c r="K7" s="132" t="s">
        <v>147</v>
      </c>
      <c r="L7" s="371" t="s">
        <v>149</v>
      </c>
      <c r="M7" s="372" t="s">
        <v>150</v>
      </c>
      <c r="N7" s="373" t="s">
        <v>63</v>
      </c>
      <c r="O7" s="373" t="s">
        <v>95</v>
      </c>
      <c r="P7" s="373" t="s">
        <v>94</v>
      </c>
      <c r="Q7" s="371" t="s">
        <v>149</v>
      </c>
      <c r="R7" s="372" t="s">
        <v>150</v>
      </c>
      <c r="S7" s="374" t="s">
        <v>63</v>
      </c>
      <c r="T7" s="373" t="s">
        <v>95</v>
      </c>
      <c r="U7" s="372" t="s">
        <v>94</v>
      </c>
      <c r="V7" s="371" t="s">
        <v>149</v>
      </c>
      <c r="W7" s="372" t="s">
        <v>150</v>
      </c>
      <c r="X7" s="375" t="s">
        <v>63</v>
      </c>
      <c r="Y7" s="375" t="s">
        <v>95</v>
      </c>
      <c r="Z7" s="376" t="s">
        <v>94</v>
      </c>
      <c r="AA7" s="371" t="s">
        <v>149</v>
      </c>
      <c r="AB7" s="372" t="s">
        <v>150</v>
      </c>
      <c r="AC7" s="375" t="s">
        <v>63</v>
      </c>
      <c r="AD7" s="375" t="s">
        <v>95</v>
      </c>
      <c r="AE7" s="375" t="s">
        <v>94</v>
      </c>
      <c r="AF7" s="371" t="s">
        <v>152</v>
      </c>
      <c r="AG7" s="374" t="s">
        <v>150</v>
      </c>
      <c r="AH7" s="375" t="s">
        <v>63</v>
      </c>
      <c r="AI7" s="375" t="s">
        <v>95</v>
      </c>
      <c r="AJ7" s="376" t="s">
        <v>94</v>
      </c>
      <c r="AK7" s="371" t="s">
        <v>149</v>
      </c>
      <c r="AL7" s="372" t="s">
        <v>150</v>
      </c>
      <c r="AM7" s="375" t="s">
        <v>63</v>
      </c>
      <c r="AN7" s="375" t="s">
        <v>95</v>
      </c>
      <c r="AO7" s="375" t="s">
        <v>94</v>
      </c>
      <c r="AP7" s="371" t="s">
        <v>149</v>
      </c>
      <c r="AQ7" s="372" t="s">
        <v>150</v>
      </c>
      <c r="AR7" s="377" t="s">
        <v>63</v>
      </c>
      <c r="AS7" s="375" t="s">
        <v>95</v>
      </c>
      <c r="AT7" s="377" t="s">
        <v>94</v>
      </c>
      <c r="AU7" s="371" t="s">
        <v>149</v>
      </c>
      <c r="AV7" s="372" t="s">
        <v>150</v>
      </c>
      <c r="AW7" s="373" t="s">
        <v>63</v>
      </c>
      <c r="AX7" s="373" t="s">
        <v>95</v>
      </c>
      <c r="AY7" s="373" t="s">
        <v>94</v>
      </c>
      <c r="AZ7" s="305" t="s">
        <v>113</v>
      </c>
      <c r="BA7" s="66"/>
      <c r="BB7" s="66"/>
    </row>
    <row r="8" spans="1:54" x14ac:dyDescent="0.2">
      <c r="A8" s="35"/>
      <c r="B8" s="35" t="s">
        <v>228</v>
      </c>
      <c r="C8" s="41"/>
      <c r="D8" s="41"/>
      <c r="E8" s="35" t="s">
        <v>161</v>
      </c>
      <c r="F8" s="41"/>
      <c r="G8" s="41"/>
      <c r="H8" s="41">
        <f t="shared" ref="H8:H39" si="0">C8+D8+F8</f>
        <v>0</v>
      </c>
      <c r="I8" s="35"/>
      <c r="J8" s="410"/>
      <c r="K8" s="411"/>
      <c r="L8" s="398">
        <f>+Q8+V8</f>
        <v>0</v>
      </c>
      <c r="M8" s="367"/>
      <c r="N8" s="367"/>
      <c r="O8" s="367"/>
      <c r="P8" s="368"/>
      <c r="Q8" s="360">
        <v>0</v>
      </c>
      <c r="R8" s="360">
        <v>0</v>
      </c>
      <c r="S8" s="360">
        <v>0</v>
      </c>
      <c r="T8" s="360">
        <v>0</v>
      </c>
      <c r="U8" s="360">
        <v>0</v>
      </c>
      <c r="V8" s="378"/>
      <c r="W8" s="379"/>
      <c r="X8" s="377"/>
      <c r="Y8" s="377"/>
      <c r="Z8" s="380"/>
      <c r="AB8" s="377"/>
      <c r="AC8" s="377"/>
      <c r="AD8" s="377"/>
      <c r="AE8" s="380"/>
      <c r="AF8" s="381"/>
      <c r="AG8" s="377"/>
      <c r="AH8" s="377"/>
      <c r="AI8" s="377"/>
      <c r="AJ8" s="380"/>
      <c r="AK8" s="382"/>
      <c r="AL8" s="383"/>
      <c r="AM8" s="383"/>
      <c r="AN8" s="383"/>
      <c r="AO8" s="383"/>
      <c r="AP8" s="384"/>
      <c r="AQ8" s="385"/>
      <c r="AR8" s="385">
        <v>0</v>
      </c>
      <c r="AS8" s="385">
        <v>0</v>
      </c>
      <c r="AT8" s="386">
        <v>0</v>
      </c>
      <c r="AU8" s="382">
        <f>L8+Q8+V8</f>
        <v>0</v>
      </c>
      <c r="AV8" s="382">
        <f t="shared" ref="AV8:AY23" si="1">M8+R8+W8+AB8+AG8+AL8+AQ8</f>
        <v>0</v>
      </c>
      <c r="AW8" s="382">
        <f t="shared" si="1"/>
        <v>0</v>
      </c>
      <c r="AX8" s="382">
        <f t="shared" si="1"/>
        <v>0</v>
      </c>
      <c r="AY8" s="382">
        <f t="shared" si="1"/>
        <v>0</v>
      </c>
      <c r="AZ8" s="301">
        <f>SUM(AW8:AY8)</f>
        <v>0</v>
      </c>
      <c r="BA8" s="66"/>
      <c r="BB8" s="66"/>
    </row>
    <row r="9" spans="1:54" x14ac:dyDescent="0.2">
      <c r="A9" s="35" t="s">
        <v>3</v>
      </c>
      <c r="B9" s="35" t="s">
        <v>141</v>
      </c>
      <c r="C9" s="41"/>
      <c r="D9" s="41"/>
      <c r="E9" s="35" t="s">
        <v>103</v>
      </c>
      <c r="F9" s="41"/>
      <c r="G9" s="41"/>
      <c r="H9" s="41">
        <f t="shared" si="0"/>
        <v>0</v>
      </c>
      <c r="I9" s="35"/>
      <c r="J9" s="412" t="s">
        <v>72</v>
      </c>
      <c r="K9" s="413"/>
      <c r="L9" s="399"/>
      <c r="M9" s="400"/>
      <c r="N9" s="400"/>
      <c r="O9" s="400"/>
      <c r="P9" s="401"/>
      <c r="Q9" s="360"/>
      <c r="R9" s="360"/>
      <c r="S9" s="360">
        <v>0</v>
      </c>
      <c r="T9" s="360">
        <v>0</v>
      </c>
      <c r="U9" s="360"/>
      <c r="V9" s="378"/>
      <c r="W9" s="379"/>
      <c r="X9" s="377"/>
      <c r="Y9" s="377"/>
      <c r="Z9" s="380"/>
      <c r="AB9" s="377"/>
      <c r="AC9" s="377"/>
      <c r="AD9" s="377"/>
      <c r="AE9" s="380"/>
      <c r="AF9" s="381"/>
      <c r="AG9" s="377"/>
      <c r="AH9" s="377"/>
      <c r="AI9" s="377"/>
      <c r="AJ9" s="380"/>
      <c r="AK9" s="382"/>
      <c r="AL9" s="383"/>
      <c r="AM9" s="383"/>
      <c r="AN9" s="383"/>
      <c r="AO9" s="383"/>
      <c r="AP9" s="382"/>
      <c r="AQ9" s="383"/>
      <c r="AR9" s="383">
        <v>0</v>
      </c>
      <c r="AS9" s="383">
        <v>0</v>
      </c>
      <c r="AT9" s="387">
        <v>0</v>
      </c>
      <c r="AU9" s="382">
        <f t="shared" ref="AU9:AU72" si="2">L9+Q9+V9</f>
        <v>0</v>
      </c>
      <c r="AV9" s="382">
        <f t="shared" si="1"/>
        <v>0</v>
      </c>
      <c r="AW9" s="382">
        <f t="shared" si="1"/>
        <v>0</v>
      </c>
      <c r="AX9" s="382">
        <f t="shared" si="1"/>
        <v>0</v>
      </c>
      <c r="AY9" s="382">
        <f t="shared" si="1"/>
        <v>0</v>
      </c>
      <c r="AZ9" s="306">
        <f t="shared" ref="AZ9:AZ82" si="3">SUM(AW9:AY9)</f>
        <v>0</v>
      </c>
      <c r="BA9" s="66"/>
      <c r="BB9" s="66"/>
    </row>
    <row r="10" spans="1:54" x14ac:dyDescent="0.2">
      <c r="A10" s="35" t="s">
        <v>4</v>
      </c>
      <c r="B10" s="35" t="s">
        <v>141</v>
      </c>
      <c r="C10" s="41"/>
      <c r="D10" s="41"/>
      <c r="E10" s="35" t="s">
        <v>103</v>
      </c>
      <c r="F10" s="41"/>
      <c r="G10" s="41"/>
      <c r="H10" s="41">
        <f t="shared" si="0"/>
        <v>0</v>
      </c>
      <c r="I10" s="35"/>
      <c r="J10" s="412" t="s">
        <v>72</v>
      </c>
      <c r="K10" s="413"/>
      <c r="L10" s="399"/>
      <c r="M10" s="400"/>
      <c r="N10" s="400"/>
      <c r="O10" s="400"/>
      <c r="P10" s="401"/>
      <c r="Q10" s="360"/>
      <c r="R10" s="360"/>
      <c r="S10" s="360">
        <v>0</v>
      </c>
      <c r="T10" s="360">
        <v>0</v>
      </c>
      <c r="U10" s="360"/>
      <c r="V10" s="378"/>
      <c r="W10" s="379"/>
      <c r="X10" s="377"/>
      <c r="Y10" s="377"/>
      <c r="Z10" s="380"/>
      <c r="AB10" s="377"/>
      <c r="AC10" s="377"/>
      <c r="AD10" s="377"/>
      <c r="AE10" s="380"/>
      <c r="AF10" s="381"/>
      <c r="AG10" s="377"/>
      <c r="AH10" s="377"/>
      <c r="AI10" s="377"/>
      <c r="AJ10" s="380"/>
      <c r="AK10" s="382"/>
      <c r="AL10" s="383"/>
      <c r="AM10" s="383"/>
      <c r="AN10" s="383"/>
      <c r="AO10" s="383"/>
      <c r="AP10" s="382"/>
      <c r="AQ10" s="383"/>
      <c r="AR10" s="383">
        <v>0</v>
      </c>
      <c r="AS10" s="383">
        <v>0</v>
      </c>
      <c r="AT10" s="387">
        <v>0</v>
      </c>
      <c r="AU10" s="382">
        <f t="shared" si="2"/>
        <v>0</v>
      </c>
      <c r="AV10" s="382">
        <f t="shared" si="1"/>
        <v>0</v>
      </c>
      <c r="AW10" s="382">
        <f t="shared" si="1"/>
        <v>0</v>
      </c>
      <c r="AX10" s="382">
        <f t="shared" si="1"/>
        <v>0</v>
      </c>
      <c r="AY10" s="382">
        <f t="shared" si="1"/>
        <v>0</v>
      </c>
      <c r="AZ10" s="306">
        <f t="shared" si="3"/>
        <v>0</v>
      </c>
      <c r="BA10" s="66"/>
      <c r="BB10" s="66"/>
    </row>
    <row r="11" spans="1:54" x14ac:dyDescent="0.2">
      <c r="A11" s="429" t="s">
        <v>5</v>
      </c>
      <c r="B11" s="429" t="s">
        <v>141</v>
      </c>
      <c r="C11" s="430">
        <v>295.68</v>
      </c>
      <c r="D11" s="430">
        <v>246.12</v>
      </c>
      <c r="E11" s="429" t="s">
        <v>103</v>
      </c>
      <c r="F11" s="430">
        <v>274.68</v>
      </c>
      <c r="G11" s="430"/>
      <c r="H11" s="430">
        <f t="shared" si="0"/>
        <v>816.48</v>
      </c>
      <c r="I11" s="429" t="s">
        <v>197</v>
      </c>
      <c r="J11" s="412" t="s">
        <v>73</v>
      </c>
      <c r="K11" s="414" t="s">
        <v>204</v>
      </c>
      <c r="L11" s="399"/>
      <c r="M11" s="400"/>
      <c r="N11" s="400"/>
      <c r="O11" s="400"/>
      <c r="P11" s="401"/>
      <c r="Q11" s="360">
        <v>80784</v>
      </c>
      <c r="R11" s="360">
        <v>108</v>
      </c>
      <c r="S11" s="360">
        <v>483.84</v>
      </c>
      <c r="T11" s="360">
        <v>402.74</v>
      </c>
      <c r="U11" s="360">
        <v>272.11</v>
      </c>
      <c r="V11" s="378">
        <v>49368</v>
      </c>
      <c r="W11" s="379">
        <v>66</v>
      </c>
      <c r="X11" s="377">
        <v>295.68</v>
      </c>
      <c r="Y11" s="377">
        <v>246.12</v>
      </c>
      <c r="Z11" s="380">
        <v>274.68</v>
      </c>
      <c r="AB11" s="377"/>
      <c r="AC11" s="377"/>
      <c r="AD11" s="377"/>
      <c r="AE11" s="380"/>
      <c r="AF11" s="381"/>
      <c r="AG11" s="377"/>
      <c r="AH11" s="377"/>
      <c r="AI11" s="377"/>
      <c r="AJ11" s="380"/>
      <c r="AK11" s="382"/>
      <c r="AL11" s="383"/>
      <c r="AM11" s="383"/>
      <c r="AN11" s="383"/>
      <c r="AO11" s="383"/>
      <c r="AP11" s="382"/>
      <c r="AQ11" s="383"/>
      <c r="AR11" s="383">
        <v>0</v>
      </c>
      <c r="AS11" s="383">
        <v>0</v>
      </c>
      <c r="AT11" s="387">
        <v>0</v>
      </c>
      <c r="AU11" s="382">
        <f t="shared" si="2"/>
        <v>130152</v>
      </c>
      <c r="AV11" s="382">
        <f t="shared" si="1"/>
        <v>174</v>
      </c>
      <c r="AW11" s="382">
        <f t="shared" si="1"/>
        <v>779.52</v>
      </c>
      <c r="AX11" s="382">
        <f t="shared" si="1"/>
        <v>648.86</v>
      </c>
      <c r="AY11" s="382">
        <f t="shared" si="1"/>
        <v>546.79</v>
      </c>
      <c r="AZ11" s="306">
        <f t="shared" si="3"/>
        <v>1975.17</v>
      </c>
      <c r="BA11" s="66"/>
      <c r="BB11" s="66"/>
    </row>
    <row r="12" spans="1:54" x14ac:dyDescent="0.2">
      <c r="A12" s="429" t="s">
        <v>6</v>
      </c>
      <c r="B12" s="429" t="s">
        <v>141</v>
      </c>
      <c r="C12" s="430">
        <v>386.1</v>
      </c>
      <c r="D12" s="430"/>
      <c r="E12" s="429" t="s">
        <v>103</v>
      </c>
      <c r="F12" s="430"/>
      <c r="G12" s="430"/>
      <c r="H12" s="430">
        <f t="shared" si="0"/>
        <v>386.1</v>
      </c>
      <c r="I12" s="429" t="s">
        <v>197</v>
      </c>
      <c r="J12" s="412" t="s">
        <v>73</v>
      </c>
      <c r="K12" s="414" t="s">
        <v>198</v>
      </c>
      <c r="L12" s="399"/>
      <c r="M12" s="400"/>
      <c r="N12" s="400"/>
      <c r="O12" s="400"/>
      <c r="P12" s="401"/>
      <c r="Q12" s="360">
        <v>0</v>
      </c>
      <c r="R12" s="360">
        <v>0</v>
      </c>
      <c r="S12" s="360">
        <v>386.1</v>
      </c>
      <c r="T12" s="360">
        <v>0</v>
      </c>
      <c r="U12" s="360">
        <v>0</v>
      </c>
      <c r="V12" s="378">
        <v>0</v>
      </c>
      <c r="W12" s="379">
        <v>0</v>
      </c>
      <c r="X12" s="377">
        <v>386.1</v>
      </c>
      <c r="Y12" s="377"/>
      <c r="Z12" s="380"/>
      <c r="AB12" s="377"/>
      <c r="AC12" s="377"/>
      <c r="AD12" s="377"/>
      <c r="AE12" s="380"/>
      <c r="AF12" s="381"/>
      <c r="AG12" s="377"/>
      <c r="AH12" s="377"/>
      <c r="AI12" s="377"/>
      <c r="AJ12" s="380"/>
      <c r="AK12" s="382"/>
      <c r="AL12" s="383"/>
      <c r="AM12" s="383"/>
      <c r="AN12" s="383"/>
      <c r="AO12" s="383"/>
      <c r="AP12" s="382"/>
      <c r="AQ12" s="383"/>
      <c r="AR12" s="383">
        <v>0</v>
      </c>
      <c r="AS12" s="383">
        <v>0</v>
      </c>
      <c r="AT12" s="387">
        <v>0</v>
      </c>
      <c r="AU12" s="382">
        <f t="shared" si="2"/>
        <v>0</v>
      </c>
      <c r="AV12" s="382">
        <f t="shared" si="1"/>
        <v>0</v>
      </c>
      <c r="AW12" s="382">
        <f t="shared" si="1"/>
        <v>772.2</v>
      </c>
      <c r="AX12" s="382">
        <f t="shared" si="1"/>
        <v>0</v>
      </c>
      <c r="AY12" s="382">
        <f t="shared" si="1"/>
        <v>0</v>
      </c>
      <c r="AZ12" s="306">
        <f>SUM(AW12:AY12)</f>
        <v>772.2</v>
      </c>
      <c r="BA12" s="66"/>
      <c r="BB12" s="66"/>
    </row>
    <row r="13" spans="1:54" x14ac:dyDescent="0.2">
      <c r="A13" s="429" t="s">
        <v>7</v>
      </c>
      <c r="B13" s="429" t="s">
        <v>141</v>
      </c>
      <c r="C13" s="430">
        <v>237.44</v>
      </c>
      <c r="D13" s="430">
        <v>197.64</v>
      </c>
      <c r="E13" s="429" t="s">
        <v>103</v>
      </c>
      <c r="F13" s="430">
        <v>411.09</v>
      </c>
      <c r="G13" s="430"/>
      <c r="H13" s="430">
        <f t="shared" si="0"/>
        <v>846.17</v>
      </c>
      <c r="I13" s="429" t="s">
        <v>197</v>
      </c>
      <c r="J13" s="412" t="s">
        <v>73</v>
      </c>
      <c r="K13" s="413"/>
      <c r="L13" s="399"/>
      <c r="M13" s="400"/>
      <c r="N13" s="400"/>
      <c r="O13" s="400"/>
      <c r="P13" s="401"/>
      <c r="Q13" s="360">
        <v>5984</v>
      </c>
      <c r="R13" s="360">
        <v>8</v>
      </c>
      <c r="S13" s="360">
        <v>35.840000000000003</v>
      </c>
      <c r="T13" s="360">
        <v>29.83</v>
      </c>
      <c r="U13" s="360">
        <v>407.24</v>
      </c>
      <c r="V13" s="378">
        <v>39644</v>
      </c>
      <c r="W13" s="379">
        <v>53</v>
      </c>
      <c r="X13" s="377">
        <v>237.44</v>
      </c>
      <c r="Y13" s="377">
        <v>197.64</v>
      </c>
      <c r="Z13" s="380">
        <v>411.09</v>
      </c>
      <c r="AB13" s="377"/>
      <c r="AC13" s="377"/>
      <c r="AD13" s="377"/>
      <c r="AE13" s="380"/>
      <c r="AF13" s="381"/>
      <c r="AG13" s="377"/>
      <c r="AH13" s="377"/>
      <c r="AI13" s="377"/>
      <c r="AJ13" s="380"/>
      <c r="AK13" s="382"/>
      <c r="AL13" s="383"/>
      <c r="AM13" s="383"/>
      <c r="AN13" s="383"/>
      <c r="AO13" s="383"/>
      <c r="AP13" s="382"/>
      <c r="AQ13" s="383"/>
      <c r="AR13" s="383">
        <v>0</v>
      </c>
      <c r="AS13" s="383">
        <v>0</v>
      </c>
      <c r="AT13" s="387">
        <v>0</v>
      </c>
      <c r="AU13" s="382">
        <f t="shared" si="2"/>
        <v>45628</v>
      </c>
      <c r="AV13" s="382">
        <f t="shared" si="1"/>
        <v>61</v>
      </c>
      <c r="AW13" s="382">
        <f t="shared" si="1"/>
        <v>273.27999999999997</v>
      </c>
      <c r="AX13" s="382">
        <f t="shared" si="1"/>
        <v>227.46999999999997</v>
      </c>
      <c r="AY13" s="382">
        <f t="shared" si="1"/>
        <v>818.32999999999993</v>
      </c>
      <c r="AZ13" s="306">
        <f t="shared" si="3"/>
        <v>1319.08</v>
      </c>
      <c r="BA13" s="66"/>
      <c r="BB13" s="66"/>
    </row>
    <row r="14" spans="1:54" x14ac:dyDescent="0.2">
      <c r="A14" s="35" t="s">
        <v>120</v>
      </c>
      <c r="B14" s="35" t="s">
        <v>141</v>
      </c>
      <c r="C14" s="41"/>
      <c r="D14" s="41"/>
      <c r="E14" s="35" t="s">
        <v>103</v>
      </c>
      <c r="F14" s="41"/>
      <c r="G14" s="41"/>
      <c r="H14" s="41">
        <f t="shared" si="0"/>
        <v>0</v>
      </c>
      <c r="I14" s="35"/>
      <c r="J14" s="412" t="s">
        <v>121</v>
      </c>
      <c r="K14" s="413"/>
      <c r="L14" s="399"/>
      <c r="M14" s="400"/>
      <c r="N14" s="400"/>
      <c r="O14" s="400"/>
      <c r="P14" s="401"/>
      <c r="Q14" s="360"/>
      <c r="R14" s="360"/>
      <c r="S14" s="360"/>
      <c r="T14" s="360"/>
      <c r="U14" s="360"/>
      <c r="V14" s="378"/>
      <c r="W14" s="379"/>
      <c r="X14" s="377"/>
      <c r="Y14" s="377"/>
      <c r="Z14" s="380"/>
      <c r="AB14" s="377"/>
      <c r="AC14" s="377"/>
      <c r="AD14" s="377"/>
      <c r="AE14" s="380"/>
      <c r="AF14" s="381"/>
      <c r="AG14" s="377"/>
      <c r="AH14" s="377"/>
      <c r="AI14" s="377"/>
      <c r="AJ14" s="380"/>
      <c r="AK14" s="382"/>
      <c r="AL14" s="383"/>
      <c r="AM14" s="383"/>
      <c r="AN14" s="383"/>
      <c r="AO14" s="383"/>
      <c r="AP14" s="382"/>
      <c r="AQ14" s="383"/>
      <c r="AR14" s="383">
        <v>0</v>
      </c>
      <c r="AS14" s="383">
        <v>0</v>
      </c>
      <c r="AT14" s="387">
        <v>0</v>
      </c>
      <c r="AU14" s="382">
        <f t="shared" si="2"/>
        <v>0</v>
      </c>
      <c r="AV14" s="382">
        <f t="shared" si="1"/>
        <v>0</v>
      </c>
      <c r="AW14" s="382">
        <f t="shared" si="1"/>
        <v>0</v>
      </c>
      <c r="AX14" s="382">
        <f t="shared" si="1"/>
        <v>0</v>
      </c>
      <c r="AY14" s="382">
        <f t="shared" si="1"/>
        <v>0</v>
      </c>
      <c r="AZ14" s="306">
        <f t="shared" si="3"/>
        <v>0</v>
      </c>
      <c r="BA14" s="66"/>
      <c r="BB14" s="66"/>
    </row>
    <row r="15" spans="1:54" x14ac:dyDescent="0.2">
      <c r="A15" s="441" t="s">
        <v>8</v>
      </c>
      <c r="B15" s="441" t="s">
        <v>141</v>
      </c>
      <c r="C15" s="442">
        <v>1411.2</v>
      </c>
      <c r="D15" s="442">
        <v>1174.67</v>
      </c>
      <c r="E15" s="441" t="s">
        <v>103</v>
      </c>
      <c r="F15" s="442">
        <v>274.68</v>
      </c>
      <c r="G15" s="442"/>
      <c r="H15" s="442">
        <f t="shared" si="0"/>
        <v>2860.5499999999997</v>
      </c>
      <c r="I15" s="441" t="s">
        <v>247</v>
      </c>
      <c r="J15" s="412" t="s">
        <v>74</v>
      </c>
      <c r="K15" s="413"/>
      <c r="L15" s="399"/>
      <c r="M15" s="400"/>
      <c r="N15" s="400"/>
      <c r="O15" s="400"/>
      <c r="P15" s="401"/>
      <c r="Q15" s="360">
        <v>376992</v>
      </c>
      <c r="R15" s="360">
        <v>504</v>
      </c>
      <c r="S15" s="360">
        <v>2257.92</v>
      </c>
      <c r="T15" s="360">
        <v>1879.47</v>
      </c>
      <c r="U15" s="360">
        <v>274.68</v>
      </c>
      <c r="V15" s="378">
        <v>235620</v>
      </c>
      <c r="W15" s="379">
        <v>315</v>
      </c>
      <c r="X15" s="377">
        <v>1411.2</v>
      </c>
      <c r="Y15" s="377">
        <v>1174.67</v>
      </c>
      <c r="Z15" s="380">
        <v>274.68</v>
      </c>
      <c r="AB15" s="377"/>
      <c r="AC15" s="377"/>
      <c r="AD15" s="377"/>
      <c r="AE15" s="380"/>
      <c r="AF15" s="381"/>
      <c r="AG15" s="377"/>
      <c r="AH15" s="377"/>
      <c r="AI15" s="377"/>
      <c r="AJ15" s="380"/>
      <c r="AK15" s="382"/>
      <c r="AL15" s="383"/>
      <c r="AM15" s="383"/>
      <c r="AN15" s="383"/>
      <c r="AO15" s="383"/>
      <c r="AP15" s="382"/>
      <c r="AQ15" s="383"/>
      <c r="AR15" s="383">
        <v>0</v>
      </c>
      <c r="AS15" s="383">
        <v>0</v>
      </c>
      <c r="AT15" s="387">
        <v>0</v>
      </c>
      <c r="AU15" s="382">
        <f t="shared" si="2"/>
        <v>612612</v>
      </c>
      <c r="AV15" s="382">
        <f t="shared" si="1"/>
        <v>819</v>
      </c>
      <c r="AW15" s="382">
        <f t="shared" si="1"/>
        <v>3669.12</v>
      </c>
      <c r="AX15" s="382">
        <f t="shared" si="1"/>
        <v>3054.1400000000003</v>
      </c>
      <c r="AY15" s="382">
        <f t="shared" si="1"/>
        <v>549.36</v>
      </c>
      <c r="AZ15" s="306">
        <f t="shared" si="3"/>
        <v>7272.62</v>
      </c>
      <c r="BA15" s="66"/>
      <c r="BB15" s="66"/>
    </row>
    <row r="16" spans="1:54" x14ac:dyDescent="0.2">
      <c r="A16" s="480" t="s">
        <v>9</v>
      </c>
      <c r="B16" s="480" t="s">
        <v>141</v>
      </c>
      <c r="C16" s="481">
        <v>35.840000000000003</v>
      </c>
      <c r="D16" s="481">
        <v>29.83</v>
      </c>
      <c r="E16" s="480" t="s">
        <v>103</v>
      </c>
      <c r="F16" s="481">
        <v>274.68</v>
      </c>
      <c r="G16" s="481"/>
      <c r="H16" s="481">
        <f t="shared" si="0"/>
        <v>340.35</v>
      </c>
      <c r="I16" s="480" t="s">
        <v>247</v>
      </c>
      <c r="J16" s="412" t="s">
        <v>74</v>
      </c>
      <c r="K16" s="414" t="s">
        <v>259</v>
      </c>
      <c r="L16" s="399"/>
      <c r="M16" s="400"/>
      <c r="N16" s="400">
        <v>0</v>
      </c>
      <c r="O16" s="400">
        <v>0</v>
      </c>
      <c r="P16" s="401">
        <v>0</v>
      </c>
      <c r="Q16" s="360">
        <v>4488</v>
      </c>
      <c r="R16" s="360">
        <v>6</v>
      </c>
      <c r="S16" s="360">
        <v>26.88</v>
      </c>
      <c r="T16" s="360">
        <v>22.37</v>
      </c>
      <c r="U16" s="360">
        <v>274.68</v>
      </c>
      <c r="V16" s="378">
        <v>5984</v>
      </c>
      <c r="W16" s="379">
        <v>8</v>
      </c>
      <c r="X16" s="377">
        <v>35.840000000000003</v>
      </c>
      <c r="Y16" s="377">
        <v>29.83</v>
      </c>
      <c r="Z16" s="380">
        <v>274.68</v>
      </c>
      <c r="AB16" s="377"/>
      <c r="AC16" s="377"/>
      <c r="AD16" s="377"/>
      <c r="AE16" s="380"/>
      <c r="AF16" s="381"/>
      <c r="AG16" s="377"/>
      <c r="AH16" s="377"/>
      <c r="AI16" s="377"/>
      <c r="AJ16" s="380"/>
      <c r="AK16" s="382"/>
      <c r="AL16" s="383"/>
      <c r="AM16" s="383"/>
      <c r="AN16" s="383"/>
      <c r="AO16" s="383"/>
      <c r="AP16" s="382"/>
      <c r="AQ16" s="383"/>
      <c r="AR16" s="383">
        <v>0</v>
      </c>
      <c r="AS16" s="383">
        <v>0</v>
      </c>
      <c r="AT16" s="387">
        <v>0</v>
      </c>
      <c r="AU16" s="382">
        <f t="shared" si="2"/>
        <v>10472</v>
      </c>
      <c r="AV16" s="382">
        <f t="shared" si="1"/>
        <v>14</v>
      </c>
      <c r="AW16" s="382">
        <f t="shared" si="1"/>
        <v>62.72</v>
      </c>
      <c r="AX16" s="382">
        <f t="shared" si="1"/>
        <v>52.2</v>
      </c>
      <c r="AY16" s="382">
        <f t="shared" si="1"/>
        <v>549.36</v>
      </c>
      <c r="AZ16" s="306">
        <f t="shared" si="3"/>
        <v>664.28</v>
      </c>
      <c r="BA16" s="66"/>
      <c r="BB16" s="66"/>
    </row>
    <row r="17" spans="1:55" x14ac:dyDescent="0.2">
      <c r="A17" s="441" t="s">
        <v>10</v>
      </c>
      <c r="B17" s="441" t="s">
        <v>141</v>
      </c>
      <c r="C17" s="442">
        <v>1048.32</v>
      </c>
      <c r="D17" s="442">
        <v>872.61</v>
      </c>
      <c r="E17" s="441" t="s">
        <v>103</v>
      </c>
      <c r="F17" s="442">
        <v>549.39</v>
      </c>
      <c r="G17" s="442"/>
      <c r="H17" s="442">
        <f t="shared" si="0"/>
        <v>2470.3199999999997</v>
      </c>
      <c r="I17" s="441" t="s">
        <v>249</v>
      </c>
      <c r="J17" s="412" t="s">
        <v>74</v>
      </c>
      <c r="K17" s="414" t="s">
        <v>250</v>
      </c>
      <c r="L17" s="399"/>
      <c r="M17" s="400"/>
      <c r="N17" s="400"/>
      <c r="O17" s="400"/>
      <c r="P17" s="401"/>
      <c r="Q17" s="360">
        <v>208692</v>
      </c>
      <c r="R17" s="360">
        <v>279</v>
      </c>
      <c r="S17" s="360">
        <v>1249.92</v>
      </c>
      <c r="T17" s="360">
        <v>1040.42</v>
      </c>
      <c r="U17" s="360">
        <v>549.39</v>
      </c>
      <c r="V17" s="443">
        <v>175032</v>
      </c>
      <c r="W17" s="444">
        <v>234</v>
      </c>
      <c r="X17" s="445">
        <v>1048.32</v>
      </c>
      <c r="Y17" s="445">
        <v>872.61</v>
      </c>
      <c r="Z17" s="446">
        <v>549.39</v>
      </c>
      <c r="AB17" s="377"/>
      <c r="AC17" s="377"/>
      <c r="AD17" s="377"/>
      <c r="AE17" s="380"/>
      <c r="AF17" s="381"/>
      <c r="AG17" s="377"/>
      <c r="AH17" s="377"/>
      <c r="AI17" s="377"/>
      <c r="AJ17" s="380"/>
      <c r="AK17" s="382"/>
      <c r="AL17" s="383"/>
      <c r="AM17" s="383"/>
      <c r="AN17" s="383"/>
      <c r="AO17" s="383"/>
      <c r="AP17" s="382"/>
      <c r="AQ17" s="383"/>
      <c r="AR17" s="383">
        <v>0</v>
      </c>
      <c r="AS17" s="383">
        <v>0</v>
      </c>
      <c r="AT17" s="387">
        <v>0</v>
      </c>
      <c r="AU17" s="382">
        <f t="shared" si="2"/>
        <v>383724</v>
      </c>
      <c r="AV17" s="382">
        <f t="shared" si="1"/>
        <v>513</v>
      </c>
      <c r="AW17" s="382">
        <f t="shared" si="1"/>
        <v>2298.2399999999998</v>
      </c>
      <c r="AX17" s="382">
        <f t="shared" si="1"/>
        <v>1913.0300000000002</v>
      </c>
      <c r="AY17" s="382">
        <f t="shared" si="1"/>
        <v>1098.78</v>
      </c>
      <c r="AZ17" s="306">
        <f t="shared" si="3"/>
        <v>5310.05</v>
      </c>
      <c r="BA17" s="66"/>
      <c r="BB17" s="66"/>
    </row>
    <row r="18" spans="1:55" x14ac:dyDescent="0.2">
      <c r="A18" s="484" t="s">
        <v>11</v>
      </c>
      <c r="B18" s="484" t="s">
        <v>141</v>
      </c>
      <c r="C18" s="485">
        <v>1818.88</v>
      </c>
      <c r="D18" s="485">
        <v>1514.01</v>
      </c>
      <c r="E18" s="484" t="s">
        <v>103</v>
      </c>
      <c r="F18" s="485">
        <v>549.39</v>
      </c>
      <c r="G18" s="485"/>
      <c r="H18" s="485">
        <f t="shared" si="0"/>
        <v>3882.28</v>
      </c>
      <c r="I18" s="484" t="s">
        <v>263</v>
      </c>
      <c r="J18" s="412" t="s">
        <v>75</v>
      </c>
      <c r="K18" s="413" t="s">
        <v>156</v>
      </c>
      <c r="L18" s="399">
        <v>225896</v>
      </c>
      <c r="M18" s="400">
        <v>302</v>
      </c>
      <c r="N18" s="400">
        <v>1352.96</v>
      </c>
      <c r="O18" s="400">
        <v>1126.19</v>
      </c>
      <c r="P18" s="401">
        <v>535.25</v>
      </c>
      <c r="Q18" s="360">
        <v>312664</v>
      </c>
      <c r="R18" s="360">
        <v>418</v>
      </c>
      <c r="S18" s="360">
        <v>1872.64</v>
      </c>
      <c r="T18" s="360">
        <v>1558.76</v>
      </c>
      <c r="U18" s="360">
        <v>549.39</v>
      </c>
      <c r="V18" s="378">
        <v>303688</v>
      </c>
      <c r="W18" s="379">
        <v>5147</v>
      </c>
      <c r="X18" s="377">
        <v>1818.88</v>
      </c>
      <c r="Y18" s="377">
        <v>1514.01</v>
      </c>
      <c r="Z18" s="380">
        <v>549.39</v>
      </c>
      <c r="AB18" s="377"/>
      <c r="AC18" s="377"/>
      <c r="AD18" s="377"/>
      <c r="AE18" s="380"/>
      <c r="AF18" s="381"/>
      <c r="AG18" s="377"/>
      <c r="AH18" s="377"/>
      <c r="AI18" s="377"/>
      <c r="AJ18" s="380"/>
      <c r="AK18" s="382"/>
      <c r="AL18" s="383"/>
      <c r="AM18" s="383"/>
      <c r="AN18" s="383"/>
      <c r="AO18" s="383"/>
      <c r="AP18" s="382"/>
      <c r="AQ18" s="383"/>
      <c r="AR18" s="383">
        <v>0</v>
      </c>
      <c r="AS18" s="383">
        <v>0</v>
      </c>
      <c r="AT18" s="387">
        <v>0</v>
      </c>
      <c r="AU18" s="382">
        <f t="shared" si="2"/>
        <v>842248</v>
      </c>
      <c r="AV18" s="382">
        <f t="shared" si="1"/>
        <v>5867</v>
      </c>
      <c r="AW18" s="382">
        <f t="shared" si="1"/>
        <v>5044.4800000000005</v>
      </c>
      <c r="AX18" s="382">
        <f t="shared" si="1"/>
        <v>4198.96</v>
      </c>
      <c r="AY18" s="382">
        <f t="shared" si="1"/>
        <v>1634.0299999999997</v>
      </c>
      <c r="AZ18" s="306">
        <f>SUM(AW18:AY18)</f>
        <v>10877.470000000001</v>
      </c>
      <c r="BA18" s="66"/>
      <c r="BB18" s="66"/>
    </row>
    <row r="19" spans="1:55" x14ac:dyDescent="0.2">
      <c r="A19" s="484" t="s">
        <v>12</v>
      </c>
      <c r="B19" s="498" t="s">
        <v>141</v>
      </c>
      <c r="C19" s="485">
        <v>819.84</v>
      </c>
      <c r="D19" s="485">
        <v>682.43</v>
      </c>
      <c r="E19" s="498" t="s">
        <v>103</v>
      </c>
      <c r="F19" s="485">
        <v>274.68</v>
      </c>
      <c r="G19" s="485"/>
      <c r="H19" s="485">
        <f t="shared" si="0"/>
        <v>1776.95</v>
      </c>
      <c r="I19" s="484" t="s">
        <v>263</v>
      </c>
      <c r="J19" s="412" t="s">
        <v>75</v>
      </c>
      <c r="K19" s="413" t="s">
        <v>155</v>
      </c>
      <c r="L19" s="399">
        <v>295460</v>
      </c>
      <c r="M19" s="400">
        <v>395</v>
      </c>
      <c r="N19" s="400">
        <v>1769.6</v>
      </c>
      <c r="O19" s="400">
        <v>1472.99</v>
      </c>
      <c r="P19" s="401">
        <v>267.61</v>
      </c>
      <c r="Q19" s="360">
        <v>239360</v>
      </c>
      <c r="R19" s="360">
        <v>320</v>
      </c>
      <c r="S19" s="360">
        <v>1433.6</v>
      </c>
      <c r="T19" s="360">
        <v>1193.31</v>
      </c>
      <c r="U19" s="360">
        <v>274.68</v>
      </c>
      <c r="V19" s="378">
        <v>136884</v>
      </c>
      <c r="W19" s="379">
        <v>2320</v>
      </c>
      <c r="X19" s="377">
        <v>819.84</v>
      </c>
      <c r="Y19" s="377">
        <v>682.43</v>
      </c>
      <c r="Z19" s="380">
        <v>274.68</v>
      </c>
      <c r="AB19" s="377"/>
      <c r="AC19" s="377"/>
      <c r="AD19" s="377"/>
      <c r="AE19" s="380"/>
      <c r="AF19" s="381"/>
      <c r="AG19" s="377"/>
      <c r="AH19" s="377"/>
      <c r="AI19" s="377"/>
      <c r="AJ19" s="380"/>
      <c r="AK19" s="382"/>
      <c r="AL19" s="383"/>
      <c r="AM19" s="383"/>
      <c r="AN19" s="383"/>
      <c r="AO19" s="383"/>
      <c r="AP19" s="382"/>
      <c r="AQ19" s="383"/>
      <c r="AR19" s="383">
        <v>0</v>
      </c>
      <c r="AS19" s="383">
        <v>0</v>
      </c>
      <c r="AT19" s="387">
        <v>0</v>
      </c>
      <c r="AU19" s="382">
        <f t="shared" si="2"/>
        <v>671704</v>
      </c>
      <c r="AV19" s="382">
        <f t="shared" si="1"/>
        <v>3035</v>
      </c>
      <c r="AW19" s="382">
        <f t="shared" si="1"/>
        <v>4023.04</v>
      </c>
      <c r="AX19" s="382">
        <f t="shared" si="1"/>
        <v>3348.73</v>
      </c>
      <c r="AY19" s="382">
        <f t="shared" si="1"/>
        <v>816.97</v>
      </c>
      <c r="AZ19" s="306">
        <f t="shared" si="3"/>
        <v>8188.7400000000007</v>
      </c>
      <c r="BA19" s="77"/>
      <c r="BB19" s="66"/>
    </row>
    <row r="20" spans="1:55" x14ac:dyDescent="0.2">
      <c r="A20" s="441" t="s">
        <v>13</v>
      </c>
      <c r="B20" s="441" t="s">
        <v>141</v>
      </c>
      <c r="C20" s="442">
        <v>1075.2</v>
      </c>
      <c r="D20" s="442">
        <v>894.98</v>
      </c>
      <c r="E20" s="441" t="s">
        <v>103</v>
      </c>
      <c r="F20" s="442">
        <v>274.68</v>
      </c>
      <c r="G20" s="442"/>
      <c r="H20" s="442">
        <f t="shared" si="0"/>
        <v>2244.86</v>
      </c>
      <c r="I20" s="441" t="s">
        <v>247</v>
      </c>
      <c r="J20" s="412" t="s">
        <v>76</v>
      </c>
      <c r="K20" s="414" t="s">
        <v>248</v>
      </c>
      <c r="L20" s="399"/>
      <c r="M20" s="400"/>
      <c r="N20" s="400"/>
      <c r="O20" s="400"/>
      <c r="P20" s="401"/>
      <c r="Q20" s="360">
        <v>279752</v>
      </c>
      <c r="R20" s="360">
        <v>374</v>
      </c>
      <c r="S20" s="360">
        <v>1675.52</v>
      </c>
      <c r="T20" s="360">
        <v>1394.68</v>
      </c>
      <c r="U20" s="360">
        <v>274.68</v>
      </c>
      <c r="V20" s="443">
        <v>179521</v>
      </c>
      <c r="W20" s="444">
        <v>240</v>
      </c>
      <c r="X20" s="445">
        <v>1075.2</v>
      </c>
      <c r="Y20" s="445">
        <v>894.98</v>
      </c>
      <c r="Z20" s="446">
        <v>274.68</v>
      </c>
      <c r="AB20" s="377"/>
      <c r="AC20" s="377"/>
      <c r="AD20" s="377"/>
      <c r="AE20" s="380"/>
      <c r="AF20" s="381"/>
      <c r="AG20" s="377"/>
      <c r="AH20" s="377"/>
      <c r="AI20" s="377"/>
      <c r="AJ20" s="380"/>
      <c r="AK20" s="382"/>
      <c r="AL20" s="383"/>
      <c r="AM20" s="383"/>
      <c r="AN20" s="383"/>
      <c r="AO20" s="383"/>
      <c r="AP20" s="382"/>
      <c r="AQ20" s="383"/>
      <c r="AR20" s="383">
        <v>0</v>
      </c>
      <c r="AS20" s="383">
        <v>0</v>
      </c>
      <c r="AT20" s="387">
        <v>0</v>
      </c>
      <c r="AU20" s="382">
        <f t="shared" si="2"/>
        <v>459273</v>
      </c>
      <c r="AV20" s="382">
        <f t="shared" si="1"/>
        <v>614</v>
      </c>
      <c r="AW20" s="382">
        <f t="shared" si="1"/>
        <v>2750.7200000000003</v>
      </c>
      <c r="AX20" s="382">
        <f t="shared" si="1"/>
        <v>2289.66</v>
      </c>
      <c r="AY20" s="382">
        <f t="shared" si="1"/>
        <v>549.36</v>
      </c>
      <c r="AZ20" s="306">
        <f t="shared" si="3"/>
        <v>5589.74</v>
      </c>
      <c r="BA20" s="66"/>
      <c r="BB20" s="66"/>
    </row>
    <row r="21" spans="1:55" x14ac:dyDescent="0.2">
      <c r="A21" s="441" t="s">
        <v>14</v>
      </c>
      <c r="B21" s="441" t="s">
        <v>141</v>
      </c>
      <c r="C21" s="442">
        <v>1321.6</v>
      </c>
      <c r="D21" s="442">
        <v>1100.08</v>
      </c>
      <c r="E21" s="441" t="s">
        <v>103</v>
      </c>
      <c r="F21" s="442">
        <v>411.09</v>
      </c>
      <c r="G21" s="442"/>
      <c r="H21" s="442">
        <f t="shared" si="0"/>
        <v>2832.77</v>
      </c>
      <c r="I21" s="441" t="s">
        <v>247</v>
      </c>
      <c r="J21" s="412" t="s">
        <v>76</v>
      </c>
      <c r="K21" s="413"/>
      <c r="L21" s="399"/>
      <c r="M21" s="400"/>
      <c r="N21" s="400"/>
      <c r="O21" s="400"/>
      <c r="P21" s="401"/>
      <c r="Q21" s="360">
        <v>187748</v>
      </c>
      <c r="R21" s="360">
        <v>251</v>
      </c>
      <c r="S21" s="360">
        <v>1124.48</v>
      </c>
      <c r="T21" s="360">
        <v>936</v>
      </c>
      <c r="U21" s="360">
        <v>411.09</v>
      </c>
      <c r="V21" s="443">
        <v>220660</v>
      </c>
      <c r="W21" s="444">
        <v>295</v>
      </c>
      <c r="X21" s="445">
        <v>1321.6</v>
      </c>
      <c r="Y21" s="445">
        <v>1100.08</v>
      </c>
      <c r="Z21" s="446">
        <v>411.09</v>
      </c>
      <c r="AB21" s="377"/>
      <c r="AC21" s="377"/>
      <c r="AD21" s="377"/>
      <c r="AE21" s="380"/>
      <c r="AF21" s="381"/>
      <c r="AG21" s="377"/>
      <c r="AH21" s="377"/>
      <c r="AI21" s="377"/>
      <c r="AJ21" s="380"/>
      <c r="AK21" s="382"/>
      <c r="AL21" s="383"/>
      <c r="AM21" s="383"/>
      <c r="AN21" s="383"/>
      <c r="AO21" s="383"/>
      <c r="AP21" s="382"/>
      <c r="AQ21" s="383"/>
      <c r="AR21" s="383">
        <v>0</v>
      </c>
      <c r="AS21" s="383">
        <v>0</v>
      </c>
      <c r="AT21" s="387">
        <v>0</v>
      </c>
      <c r="AU21" s="382">
        <f t="shared" si="2"/>
        <v>408408</v>
      </c>
      <c r="AV21" s="382">
        <f t="shared" si="1"/>
        <v>546</v>
      </c>
      <c r="AW21" s="382">
        <f t="shared" si="1"/>
        <v>2446.08</v>
      </c>
      <c r="AX21" s="382">
        <f t="shared" si="1"/>
        <v>2036.08</v>
      </c>
      <c r="AY21" s="382">
        <f t="shared" si="1"/>
        <v>822.18</v>
      </c>
      <c r="AZ21" s="306">
        <f t="shared" si="3"/>
        <v>5304.34</v>
      </c>
      <c r="BA21" s="66"/>
      <c r="BB21" s="66"/>
    </row>
    <row r="22" spans="1:55" x14ac:dyDescent="0.2">
      <c r="A22" s="429" t="s">
        <v>15</v>
      </c>
      <c r="B22" s="429" t="s">
        <v>141</v>
      </c>
      <c r="C22" s="430">
        <v>246.4</v>
      </c>
      <c r="D22" s="430">
        <v>207.55</v>
      </c>
      <c r="E22" s="429" t="s">
        <v>103</v>
      </c>
      <c r="F22" s="430">
        <v>274.68</v>
      </c>
      <c r="G22" s="430"/>
      <c r="H22" s="430">
        <f t="shared" si="0"/>
        <v>728.63000000000011</v>
      </c>
      <c r="I22" s="429" t="s">
        <v>230</v>
      </c>
      <c r="J22" s="412" t="s">
        <v>77</v>
      </c>
      <c r="K22" s="414" t="s">
        <v>240</v>
      </c>
      <c r="L22" s="399"/>
      <c r="M22" s="400"/>
      <c r="N22" s="400"/>
      <c r="O22" s="400"/>
      <c r="P22" s="401"/>
      <c r="Q22" s="360">
        <v>14212</v>
      </c>
      <c r="R22" s="360">
        <v>19</v>
      </c>
      <c r="S22" s="360">
        <v>85.12</v>
      </c>
      <c r="T22" s="360">
        <v>71.7</v>
      </c>
      <c r="U22" s="360">
        <v>272.92</v>
      </c>
      <c r="V22" s="378">
        <v>41140</v>
      </c>
      <c r="W22" s="379">
        <v>55</v>
      </c>
      <c r="X22" s="377">
        <v>246.4</v>
      </c>
      <c r="Y22" s="377">
        <v>207.55</v>
      </c>
      <c r="Z22" s="380">
        <v>274.68</v>
      </c>
      <c r="AB22" s="377"/>
      <c r="AC22" s="377"/>
      <c r="AD22" s="377"/>
      <c r="AE22" s="380"/>
      <c r="AF22" s="381"/>
      <c r="AG22" s="377"/>
      <c r="AH22" s="377"/>
      <c r="AI22" s="377"/>
      <c r="AJ22" s="380"/>
      <c r="AK22" s="382"/>
      <c r="AL22" s="383"/>
      <c r="AM22" s="383"/>
      <c r="AN22" s="383"/>
      <c r="AO22" s="383"/>
      <c r="AP22" s="382"/>
      <c r="AQ22" s="383"/>
      <c r="AR22" s="383">
        <v>0</v>
      </c>
      <c r="AS22" s="383">
        <v>0</v>
      </c>
      <c r="AT22" s="387">
        <v>0</v>
      </c>
      <c r="AU22" s="382">
        <f t="shared" si="2"/>
        <v>55352</v>
      </c>
      <c r="AV22" s="382">
        <f t="shared" si="1"/>
        <v>74</v>
      </c>
      <c r="AW22" s="382">
        <f t="shared" si="1"/>
        <v>331.52</v>
      </c>
      <c r="AX22" s="382">
        <f t="shared" si="1"/>
        <v>279.25</v>
      </c>
      <c r="AY22" s="382">
        <f t="shared" si="1"/>
        <v>547.6</v>
      </c>
      <c r="AZ22" s="306">
        <f t="shared" si="3"/>
        <v>1158.3699999999999</v>
      </c>
      <c r="BA22" s="66"/>
      <c r="BB22" s="66"/>
      <c r="BC22" s="3"/>
    </row>
    <row r="23" spans="1:55" x14ac:dyDescent="0.2">
      <c r="A23" s="429" t="s">
        <v>16</v>
      </c>
      <c r="B23" s="429" t="s">
        <v>141</v>
      </c>
      <c r="C23" s="430">
        <v>124.81</v>
      </c>
      <c r="D23" s="430"/>
      <c r="E23" s="429" t="s">
        <v>103</v>
      </c>
      <c r="F23" s="430"/>
      <c r="G23" s="430"/>
      <c r="H23" s="430">
        <f t="shared" si="0"/>
        <v>124.81</v>
      </c>
      <c r="I23" s="429" t="s">
        <v>230</v>
      </c>
      <c r="J23" s="412" t="s">
        <v>77</v>
      </c>
      <c r="K23" s="414" t="s">
        <v>242</v>
      </c>
      <c r="L23" s="399"/>
      <c r="M23" s="400"/>
      <c r="N23" s="400"/>
      <c r="O23" s="400"/>
      <c r="P23" s="401"/>
      <c r="Q23" s="360">
        <v>0</v>
      </c>
      <c r="R23" s="360">
        <v>0</v>
      </c>
      <c r="S23" s="360">
        <v>124.81</v>
      </c>
      <c r="T23" s="360">
        <v>0</v>
      </c>
      <c r="U23" s="360">
        <v>0</v>
      </c>
      <c r="V23" s="378">
        <v>0</v>
      </c>
      <c r="W23" s="379">
        <v>0</v>
      </c>
      <c r="X23" s="377">
        <v>124.81</v>
      </c>
      <c r="Y23" s="377">
        <v>0</v>
      </c>
      <c r="Z23" s="380">
        <v>0</v>
      </c>
      <c r="AB23" s="377"/>
      <c r="AC23" s="377"/>
      <c r="AD23" s="377"/>
      <c r="AE23" s="380"/>
      <c r="AF23" s="381"/>
      <c r="AG23" s="377"/>
      <c r="AH23" s="377"/>
      <c r="AI23" s="377"/>
      <c r="AJ23" s="380"/>
      <c r="AK23" s="382"/>
      <c r="AL23" s="383"/>
      <c r="AM23" s="383"/>
      <c r="AN23" s="383"/>
      <c r="AO23" s="383"/>
      <c r="AP23" s="382"/>
      <c r="AQ23" s="383"/>
      <c r="AR23" s="383">
        <v>0</v>
      </c>
      <c r="AS23" s="383">
        <v>0</v>
      </c>
      <c r="AT23" s="387">
        <v>0</v>
      </c>
      <c r="AU23" s="382">
        <f t="shared" si="2"/>
        <v>0</v>
      </c>
      <c r="AV23" s="382">
        <f t="shared" si="1"/>
        <v>0</v>
      </c>
      <c r="AW23" s="382">
        <f t="shared" si="1"/>
        <v>249.62</v>
      </c>
      <c r="AX23" s="382">
        <f t="shared" si="1"/>
        <v>0</v>
      </c>
      <c r="AY23" s="382">
        <f t="shared" si="1"/>
        <v>0</v>
      </c>
      <c r="AZ23" s="306">
        <f t="shared" si="3"/>
        <v>249.62</v>
      </c>
      <c r="BA23" s="66"/>
      <c r="BB23" s="66"/>
    </row>
    <row r="24" spans="1:55" x14ac:dyDescent="0.2">
      <c r="A24" s="429" t="s">
        <v>17</v>
      </c>
      <c r="B24" s="429" t="s">
        <v>141</v>
      </c>
      <c r="C24" s="430">
        <v>124.81</v>
      </c>
      <c r="D24" s="430"/>
      <c r="E24" s="429" t="s">
        <v>103</v>
      </c>
      <c r="F24" s="430"/>
      <c r="G24" s="430"/>
      <c r="H24" s="430">
        <f t="shared" si="0"/>
        <v>124.81</v>
      </c>
      <c r="I24" s="429" t="s">
        <v>230</v>
      </c>
      <c r="J24" s="412" t="s">
        <v>77</v>
      </c>
      <c r="K24" s="413"/>
      <c r="L24" s="399"/>
      <c r="M24" s="400"/>
      <c r="N24" s="400"/>
      <c r="O24" s="400"/>
      <c r="P24" s="401"/>
      <c r="Q24" s="360">
        <v>0</v>
      </c>
      <c r="R24" s="360">
        <v>0</v>
      </c>
      <c r="S24" s="360">
        <v>124.81</v>
      </c>
      <c r="T24" s="360">
        <v>0</v>
      </c>
      <c r="U24" s="360">
        <v>0</v>
      </c>
      <c r="V24" s="378">
        <v>0</v>
      </c>
      <c r="W24" s="379">
        <v>0</v>
      </c>
      <c r="X24" s="377">
        <v>124.81</v>
      </c>
      <c r="Y24" s="377"/>
      <c r="Z24" s="380"/>
      <c r="AB24" s="377"/>
      <c r="AC24" s="377"/>
      <c r="AD24" s="377"/>
      <c r="AE24" s="380"/>
      <c r="AF24" s="381"/>
      <c r="AG24" s="377"/>
      <c r="AH24" s="377"/>
      <c r="AI24" s="377"/>
      <c r="AJ24" s="380"/>
      <c r="AK24" s="382"/>
      <c r="AL24" s="383"/>
      <c r="AM24" s="383"/>
      <c r="AN24" s="383"/>
      <c r="AO24" s="383"/>
      <c r="AP24" s="382"/>
      <c r="AQ24" s="383"/>
      <c r="AR24" s="383">
        <v>0</v>
      </c>
      <c r="AS24" s="383">
        <v>0</v>
      </c>
      <c r="AT24" s="387">
        <v>0</v>
      </c>
      <c r="AU24" s="382">
        <f t="shared" si="2"/>
        <v>0</v>
      </c>
      <c r="AV24" s="382">
        <f t="shared" ref="AV24:AY71" si="4">M24+R24+W24+AB24+AG24+AL24+AQ24</f>
        <v>0</v>
      </c>
      <c r="AW24" s="382">
        <f t="shared" si="4"/>
        <v>249.62</v>
      </c>
      <c r="AX24" s="382">
        <f t="shared" si="4"/>
        <v>0</v>
      </c>
      <c r="AY24" s="382">
        <f t="shared" si="4"/>
        <v>0</v>
      </c>
      <c r="AZ24" s="306">
        <f t="shared" si="3"/>
        <v>249.62</v>
      </c>
      <c r="BA24" s="66"/>
      <c r="BB24" s="66"/>
    </row>
    <row r="25" spans="1:55" x14ac:dyDescent="0.2">
      <c r="A25" s="429" t="s">
        <v>18</v>
      </c>
      <c r="B25" s="429" t="s">
        <v>141</v>
      </c>
      <c r="C25" s="430">
        <v>842.24</v>
      </c>
      <c r="D25" s="430"/>
      <c r="E25" s="429" t="s">
        <v>103</v>
      </c>
      <c r="F25" s="430">
        <v>274.68</v>
      </c>
      <c r="G25" s="430"/>
      <c r="H25" s="430">
        <f t="shared" si="0"/>
        <v>1116.92</v>
      </c>
      <c r="I25" s="429" t="s">
        <v>230</v>
      </c>
      <c r="J25" s="412" t="s">
        <v>77</v>
      </c>
      <c r="K25" s="414" t="s">
        <v>244</v>
      </c>
      <c r="L25" s="399"/>
      <c r="M25" s="400"/>
      <c r="N25" s="400"/>
      <c r="O25" s="400"/>
      <c r="P25" s="401"/>
      <c r="Q25" s="360">
        <v>79288</v>
      </c>
      <c r="R25" s="360">
        <v>106</v>
      </c>
      <c r="S25" s="360">
        <v>474.88</v>
      </c>
      <c r="T25" s="360">
        <v>0</v>
      </c>
      <c r="U25" s="360">
        <v>272.92</v>
      </c>
      <c r="V25" s="378">
        <v>140624</v>
      </c>
      <c r="W25" s="379">
        <v>188</v>
      </c>
      <c r="X25" s="377">
        <v>842.24</v>
      </c>
      <c r="Y25" s="377"/>
      <c r="Z25" s="380">
        <v>274.68</v>
      </c>
      <c r="AB25" s="377"/>
      <c r="AC25" s="377"/>
      <c r="AD25" s="377"/>
      <c r="AE25" s="380"/>
      <c r="AF25" s="381"/>
      <c r="AG25" s="377"/>
      <c r="AH25" s="377"/>
      <c r="AI25" s="377"/>
      <c r="AJ25" s="380"/>
      <c r="AK25" s="382"/>
      <c r="AL25" s="383"/>
      <c r="AM25" s="383"/>
      <c r="AN25" s="383"/>
      <c r="AO25" s="383"/>
      <c r="AP25" s="382"/>
      <c r="AQ25" s="383"/>
      <c r="AR25" s="383">
        <v>0</v>
      </c>
      <c r="AS25" s="383">
        <v>0</v>
      </c>
      <c r="AT25" s="387">
        <v>0</v>
      </c>
      <c r="AU25" s="382">
        <f t="shared" si="2"/>
        <v>219912</v>
      </c>
      <c r="AV25" s="382">
        <f t="shared" si="4"/>
        <v>294</v>
      </c>
      <c r="AW25" s="382">
        <f t="shared" si="4"/>
        <v>1317.12</v>
      </c>
      <c r="AX25" s="382">
        <f t="shared" si="4"/>
        <v>0</v>
      </c>
      <c r="AY25" s="382">
        <f t="shared" si="4"/>
        <v>547.6</v>
      </c>
      <c r="AZ25" s="306">
        <f t="shared" si="3"/>
        <v>1864.7199999999998</v>
      </c>
      <c r="BA25" s="66"/>
      <c r="BB25" s="77"/>
    </row>
    <row r="26" spans="1:55" x14ac:dyDescent="0.2">
      <c r="A26" s="429" t="s">
        <v>19</v>
      </c>
      <c r="B26" s="429" t="s">
        <v>141</v>
      </c>
      <c r="C26" s="430">
        <v>179.2</v>
      </c>
      <c r="D26" s="430">
        <v>150.94</v>
      </c>
      <c r="E26" s="429" t="s">
        <v>103</v>
      </c>
      <c r="F26" s="430">
        <v>205.56</v>
      </c>
      <c r="G26" s="430"/>
      <c r="H26" s="430">
        <f t="shared" si="0"/>
        <v>535.70000000000005</v>
      </c>
      <c r="I26" s="429" t="s">
        <v>230</v>
      </c>
      <c r="J26" s="412" t="s">
        <v>77</v>
      </c>
      <c r="K26" s="414" t="s">
        <v>241</v>
      </c>
      <c r="L26" s="399"/>
      <c r="M26" s="400"/>
      <c r="N26" s="400"/>
      <c r="O26" s="400"/>
      <c r="P26" s="401"/>
      <c r="Q26" s="360">
        <v>17204</v>
      </c>
      <c r="R26" s="360">
        <v>23</v>
      </c>
      <c r="S26" s="360">
        <v>103.04</v>
      </c>
      <c r="T26" s="360">
        <v>86.79</v>
      </c>
      <c r="U26" s="360">
        <v>204.23</v>
      </c>
      <c r="V26" s="378">
        <v>29920</v>
      </c>
      <c r="W26" s="379">
        <v>40</v>
      </c>
      <c r="X26" s="377">
        <v>179.2</v>
      </c>
      <c r="Y26" s="377">
        <v>150.94</v>
      </c>
      <c r="Z26" s="380">
        <v>205.56</v>
      </c>
      <c r="AB26" s="377"/>
      <c r="AC26" s="377"/>
      <c r="AD26" s="377"/>
      <c r="AE26" s="380"/>
      <c r="AF26" s="381"/>
      <c r="AG26" s="377"/>
      <c r="AH26" s="377"/>
      <c r="AI26" s="377"/>
      <c r="AJ26" s="380"/>
      <c r="AK26" s="382"/>
      <c r="AL26" s="383"/>
      <c r="AM26" s="383"/>
      <c r="AN26" s="383"/>
      <c r="AO26" s="383"/>
      <c r="AP26" s="382"/>
      <c r="AQ26" s="383"/>
      <c r="AR26" s="383">
        <v>0</v>
      </c>
      <c r="AS26" s="383">
        <v>0</v>
      </c>
      <c r="AT26" s="387">
        <v>0</v>
      </c>
      <c r="AU26" s="382">
        <f t="shared" si="2"/>
        <v>47124</v>
      </c>
      <c r="AV26" s="382">
        <f t="shared" si="4"/>
        <v>63</v>
      </c>
      <c r="AW26" s="382">
        <f>N26+S26+X26+AC26+AH26+AM26+AR26</f>
        <v>282.24</v>
      </c>
      <c r="AX26" s="382">
        <f t="shared" si="4"/>
        <v>237.73000000000002</v>
      </c>
      <c r="AY26" s="382">
        <f t="shared" si="4"/>
        <v>409.78999999999996</v>
      </c>
      <c r="AZ26" s="306">
        <f t="shared" si="3"/>
        <v>929.76</v>
      </c>
      <c r="BA26" s="66"/>
      <c r="BB26" s="77"/>
    </row>
    <row r="27" spans="1:55" x14ac:dyDescent="0.2">
      <c r="A27" s="429" t="s">
        <v>20</v>
      </c>
      <c r="B27" s="429" t="s">
        <v>141</v>
      </c>
      <c r="C27" s="430">
        <v>1626.24</v>
      </c>
      <c r="D27" s="430">
        <v>1353.66</v>
      </c>
      <c r="E27" s="429" t="s">
        <v>103</v>
      </c>
      <c r="F27" s="430">
        <v>274.68</v>
      </c>
      <c r="G27" s="430"/>
      <c r="H27" s="430">
        <f t="shared" si="0"/>
        <v>3254.58</v>
      </c>
      <c r="I27" s="429" t="s">
        <v>232</v>
      </c>
      <c r="J27" s="412" t="s">
        <v>78</v>
      </c>
      <c r="K27" s="414" t="s">
        <v>233</v>
      </c>
      <c r="L27" s="399"/>
      <c r="M27" s="400"/>
      <c r="N27" s="400"/>
      <c r="O27" s="400"/>
      <c r="P27" s="401"/>
      <c r="Q27" s="360">
        <v>571472</v>
      </c>
      <c r="R27" s="360">
        <v>764</v>
      </c>
      <c r="S27" s="360">
        <v>3422.72</v>
      </c>
      <c r="T27" s="360">
        <v>2849.03</v>
      </c>
      <c r="U27" s="360">
        <v>272.92</v>
      </c>
      <c r="V27" s="378">
        <v>271524</v>
      </c>
      <c r="W27" s="379">
        <v>363</v>
      </c>
      <c r="X27" s="377">
        <v>1626.24</v>
      </c>
      <c r="Y27" s="377">
        <v>1353.66</v>
      </c>
      <c r="Z27" s="380">
        <v>274.68</v>
      </c>
      <c r="AB27" s="377"/>
      <c r="AC27" s="377"/>
      <c r="AD27" s="377"/>
      <c r="AE27" s="380"/>
      <c r="AF27" s="381"/>
      <c r="AG27" s="377"/>
      <c r="AH27" s="377"/>
      <c r="AI27" s="377"/>
      <c r="AJ27" s="380"/>
      <c r="AK27" s="382"/>
      <c r="AL27" s="383"/>
      <c r="AM27" s="383"/>
      <c r="AN27" s="383"/>
      <c r="AO27" s="383"/>
      <c r="AP27" s="382"/>
      <c r="AQ27" s="383"/>
      <c r="AR27" s="383">
        <v>0</v>
      </c>
      <c r="AS27" s="383">
        <v>0</v>
      </c>
      <c r="AT27" s="387">
        <v>0</v>
      </c>
      <c r="AU27" s="382">
        <f t="shared" si="2"/>
        <v>842996</v>
      </c>
      <c r="AV27" s="382">
        <f t="shared" si="4"/>
        <v>1127</v>
      </c>
      <c r="AW27" s="382">
        <f t="shared" si="4"/>
        <v>5048.96</v>
      </c>
      <c r="AX27" s="382">
        <f t="shared" si="4"/>
        <v>4202.6900000000005</v>
      </c>
      <c r="AY27" s="382">
        <f t="shared" si="4"/>
        <v>547.6</v>
      </c>
      <c r="AZ27" s="306">
        <f t="shared" si="3"/>
        <v>9799.2500000000018</v>
      </c>
      <c r="BA27" s="66"/>
      <c r="BB27" s="66"/>
    </row>
    <row r="28" spans="1:55" x14ac:dyDescent="0.2">
      <c r="A28" s="429" t="s">
        <v>21</v>
      </c>
      <c r="B28" s="429" t="s">
        <v>141</v>
      </c>
      <c r="C28" s="430">
        <v>801.92</v>
      </c>
      <c r="D28" s="430">
        <v>667.51</v>
      </c>
      <c r="E28" s="429" t="s">
        <v>103</v>
      </c>
      <c r="F28" s="430">
        <v>549.39</v>
      </c>
      <c r="G28" s="430"/>
      <c r="H28" s="430">
        <f t="shared" si="0"/>
        <v>2018.8199999999997</v>
      </c>
      <c r="I28" s="429" t="s">
        <v>232</v>
      </c>
      <c r="J28" s="412" t="s">
        <v>78</v>
      </c>
      <c r="K28" s="413"/>
      <c r="L28" s="399"/>
      <c r="M28" s="400"/>
      <c r="N28" s="400"/>
      <c r="O28" s="400"/>
      <c r="P28" s="401"/>
      <c r="Q28" s="360">
        <v>219912</v>
      </c>
      <c r="R28" s="360">
        <v>294</v>
      </c>
      <c r="S28" s="360">
        <v>1317.12</v>
      </c>
      <c r="T28" s="360">
        <v>1096.3599999999999</v>
      </c>
      <c r="U28" s="360">
        <v>545.86</v>
      </c>
      <c r="V28" s="378">
        <v>133892</v>
      </c>
      <c r="W28" s="379">
        <v>179</v>
      </c>
      <c r="X28" s="377">
        <v>801.92</v>
      </c>
      <c r="Y28" s="377">
        <v>667.51</v>
      </c>
      <c r="Z28" s="380">
        <v>549.39</v>
      </c>
      <c r="AB28" s="377"/>
      <c r="AC28" s="377"/>
      <c r="AD28" s="377"/>
      <c r="AE28" s="380"/>
      <c r="AF28" s="381"/>
      <c r="AG28" s="377"/>
      <c r="AH28" s="377"/>
      <c r="AI28" s="377"/>
      <c r="AJ28" s="380"/>
      <c r="AK28" s="382"/>
      <c r="AL28" s="383"/>
      <c r="AM28" s="383"/>
      <c r="AN28" s="383"/>
      <c r="AO28" s="383"/>
      <c r="AP28" s="382"/>
      <c r="AQ28" s="383"/>
      <c r="AR28" s="383">
        <v>0</v>
      </c>
      <c r="AS28" s="383">
        <v>0</v>
      </c>
      <c r="AT28" s="387">
        <v>0</v>
      </c>
      <c r="AU28" s="382">
        <f t="shared" si="2"/>
        <v>353804</v>
      </c>
      <c r="AV28" s="382">
        <f t="shared" si="4"/>
        <v>473</v>
      </c>
      <c r="AW28" s="382">
        <f t="shared" si="4"/>
        <v>2119.04</v>
      </c>
      <c r="AX28" s="382">
        <f t="shared" si="4"/>
        <v>1763.87</v>
      </c>
      <c r="AY28" s="382">
        <f t="shared" si="4"/>
        <v>1095.25</v>
      </c>
      <c r="AZ28" s="306">
        <f t="shared" si="3"/>
        <v>4978.16</v>
      </c>
      <c r="BA28" s="66"/>
      <c r="BB28" s="66"/>
    </row>
    <row r="29" spans="1:55" x14ac:dyDescent="0.2">
      <c r="A29" s="429" t="s">
        <v>22</v>
      </c>
      <c r="B29" s="429" t="s">
        <v>141</v>
      </c>
      <c r="C29" s="430">
        <v>958.72</v>
      </c>
      <c r="D29" s="430">
        <v>798.03</v>
      </c>
      <c r="E29" s="429" t="s">
        <v>103</v>
      </c>
      <c r="F29" s="430">
        <v>274.68</v>
      </c>
      <c r="G29" s="430"/>
      <c r="H29" s="430">
        <f t="shared" si="0"/>
        <v>2031.43</v>
      </c>
      <c r="I29" s="429" t="s">
        <v>205</v>
      </c>
      <c r="J29" s="412" t="s">
        <v>79</v>
      </c>
      <c r="K29" s="414" t="s">
        <v>206</v>
      </c>
      <c r="L29" s="399"/>
      <c r="M29" s="400"/>
      <c r="N29" s="400"/>
      <c r="O29" s="400"/>
      <c r="P29" s="401"/>
      <c r="Q29" s="360">
        <v>356048</v>
      </c>
      <c r="R29" s="360">
        <v>476</v>
      </c>
      <c r="S29" s="360">
        <v>2132.48</v>
      </c>
      <c r="T29" s="360">
        <v>1775.05</v>
      </c>
      <c r="U29" s="360">
        <v>271.95</v>
      </c>
      <c r="V29" s="378">
        <v>160072</v>
      </c>
      <c r="W29" s="379">
        <v>214</v>
      </c>
      <c r="X29" s="377">
        <v>958.72</v>
      </c>
      <c r="Y29" s="377">
        <v>798.03</v>
      </c>
      <c r="Z29" s="380">
        <v>274.68</v>
      </c>
      <c r="AB29" s="377"/>
      <c r="AC29" s="377"/>
      <c r="AD29" s="377"/>
      <c r="AE29" s="380"/>
      <c r="AF29" s="381"/>
      <c r="AG29" s="377"/>
      <c r="AH29" s="377"/>
      <c r="AI29" s="377"/>
      <c r="AJ29" s="380"/>
      <c r="AK29" s="382"/>
      <c r="AL29" s="383"/>
      <c r="AM29" s="383"/>
      <c r="AN29" s="383"/>
      <c r="AO29" s="383"/>
      <c r="AP29" s="382"/>
      <c r="AQ29" s="383"/>
      <c r="AR29" s="383">
        <v>0</v>
      </c>
      <c r="AS29" s="383">
        <v>0</v>
      </c>
      <c r="AT29" s="387">
        <v>0</v>
      </c>
      <c r="AU29" s="382">
        <f t="shared" si="2"/>
        <v>516120</v>
      </c>
      <c r="AV29" s="382">
        <f t="shared" si="4"/>
        <v>690</v>
      </c>
      <c r="AW29" s="382">
        <f t="shared" si="4"/>
        <v>3091.2</v>
      </c>
      <c r="AX29" s="382">
        <f t="shared" si="4"/>
        <v>2573.08</v>
      </c>
      <c r="AY29" s="382">
        <f t="shared" si="4"/>
        <v>546.63</v>
      </c>
      <c r="AZ29" s="306">
        <f t="shared" si="3"/>
        <v>6210.91</v>
      </c>
      <c r="BA29" s="66"/>
      <c r="BB29" s="66"/>
    </row>
    <row r="30" spans="1:55" x14ac:dyDescent="0.2">
      <c r="A30" s="429" t="s">
        <v>23</v>
      </c>
      <c r="B30" s="429" t="s">
        <v>141</v>
      </c>
      <c r="C30" s="430">
        <v>1012.48</v>
      </c>
      <c r="D30" s="430">
        <v>842.78</v>
      </c>
      <c r="E30" s="429" t="s">
        <v>103</v>
      </c>
      <c r="F30" s="430">
        <v>274.68</v>
      </c>
      <c r="G30" s="430"/>
      <c r="H30" s="430">
        <f t="shared" si="0"/>
        <v>2129.94</v>
      </c>
      <c r="I30" s="429" t="s">
        <v>205</v>
      </c>
      <c r="J30" s="412" t="s">
        <v>79</v>
      </c>
      <c r="K30" s="413"/>
      <c r="L30" s="399"/>
      <c r="M30" s="400"/>
      <c r="N30" s="400"/>
      <c r="O30" s="400"/>
      <c r="P30" s="401"/>
      <c r="Q30" s="360">
        <v>144364</v>
      </c>
      <c r="R30" s="360">
        <v>193</v>
      </c>
      <c r="S30" s="360">
        <v>864.64</v>
      </c>
      <c r="T30" s="360">
        <v>719.72</v>
      </c>
      <c r="U30" s="360">
        <v>271.95</v>
      </c>
      <c r="V30" s="378">
        <v>169048</v>
      </c>
      <c r="W30" s="379">
        <v>226</v>
      </c>
      <c r="X30" s="377">
        <v>1012.48</v>
      </c>
      <c r="Y30" s="377">
        <v>842.78</v>
      </c>
      <c r="Z30" s="380">
        <v>274.68</v>
      </c>
      <c r="AB30" s="377"/>
      <c r="AC30" s="377"/>
      <c r="AD30" s="377"/>
      <c r="AE30" s="380"/>
      <c r="AF30" s="381"/>
      <c r="AG30" s="377"/>
      <c r="AH30" s="377"/>
      <c r="AI30" s="377"/>
      <c r="AJ30" s="380"/>
      <c r="AK30" s="382"/>
      <c r="AL30" s="383"/>
      <c r="AM30" s="383"/>
      <c r="AN30" s="383"/>
      <c r="AO30" s="383"/>
      <c r="AP30" s="382"/>
      <c r="AQ30" s="383"/>
      <c r="AR30" s="383">
        <v>0</v>
      </c>
      <c r="AS30" s="383">
        <v>0</v>
      </c>
      <c r="AT30" s="387">
        <v>0</v>
      </c>
      <c r="AU30" s="382">
        <f t="shared" si="2"/>
        <v>313412</v>
      </c>
      <c r="AV30" s="382">
        <f t="shared" si="4"/>
        <v>419</v>
      </c>
      <c r="AW30" s="382">
        <f t="shared" si="4"/>
        <v>1877.12</v>
      </c>
      <c r="AX30" s="382">
        <f t="shared" si="4"/>
        <v>1562.5</v>
      </c>
      <c r="AY30" s="382">
        <f t="shared" si="4"/>
        <v>546.63</v>
      </c>
      <c r="AZ30" s="306">
        <f t="shared" si="3"/>
        <v>3986.25</v>
      </c>
      <c r="BA30" s="66"/>
      <c r="BB30" s="66"/>
    </row>
    <row r="31" spans="1:55" x14ac:dyDescent="0.2">
      <c r="A31" s="429" t="s">
        <v>24</v>
      </c>
      <c r="B31" s="429" t="s">
        <v>141</v>
      </c>
      <c r="C31" s="430">
        <v>1402.24</v>
      </c>
      <c r="D31" s="430">
        <v>1167.21</v>
      </c>
      <c r="E31" s="429" t="s">
        <v>103</v>
      </c>
      <c r="F31" s="430">
        <v>411.09</v>
      </c>
      <c r="G31" s="430"/>
      <c r="H31" s="430">
        <f t="shared" si="0"/>
        <v>2980.54</v>
      </c>
      <c r="I31" s="429" t="s">
        <v>205</v>
      </c>
      <c r="J31" s="412" t="s">
        <v>79</v>
      </c>
      <c r="K31" s="413"/>
      <c r="L31" s="399"/>
      <c r="M31" s="400"/>
      <c r="N31" s="400"/>
      <c r="O31" s="400"/>
      <c r="P31" s="401"/>
      <c r="Q31" s="360">
        <v>176528</v>
      </c>
      <c r="R31" s="360">
        <v>236</v>
      </c>
      <c r="S31" s="360">
        <v>1057.28</v>
      </c>
      <c r="T31" s="360">
        <v>880.07</v>
      </c>
      <c r="U31" s="360">
        <v>407</v>
      </c>
      <c r="V31" s="378">
        <v>234124</v>
      </c>
      <c r="W31" s="379">
        <v>313</v>
      </c>
      <c r="X31" s="377">
        <v>1402.24</v>
      </c>
      <c r="Y31" s="377">
        <v>1167.21</v>
      </c>
      <c r="Z31" s="380">
        <v>411.09</v>
      </c>
      <c r="AB31" s="377"/>
      <c r="AC31" s="377"/>
      <c r="AD31" s="377"/>
      <c r="AE31" s="380"/>
      <c r="AF31" s="381"/>
      <c r="AG31" s="377"/>
      <c r="AH31" s="377"/>
      <c r="AI31" s="377"/>
      <c r="AJ31" s="380"/>
      <c r="AK31" s="382"/>
      <c r="AL31" s="383"/>
      <c r="AM31" s="383"/>
      <c r="AN31" s="383"/>
      <c r="AO31" s="383"/>
      <c r="AP31" s="382"/>
      <c r="AQ31" s="383"/>
      <c r="AR31" s="383">
        <v>0</v>
      </c>
      <c r="AS31" s="383">
        <v>0</v>
      </c>
      <c r="AT31" s="387">
        <v>0</v>
      </c>
      <c r="AU31" s="382">
        <f t="shared" si="2"/>
        <v>410652</v>
      </c>
      <c r="AV31" s="382">
        <f t="shared" si="4"/>
        <v>549</v>
      </c>
      <c r="AW31" s="382">
        <f t="shared" si="4"/>
        <v>2459.52</v>
      </c>
      <c r="AX31" s="382">
        <f t="shared" si="4"/>
        <v>2047.2800000000002</v>
      </c>
      <c r="AY31" s="382">
        <f t="shared" si="4"/>
        <v>818.08999999999992</v>
      </c>
      <c r="AZ31" s="306">
        <f t="shared" si="3"/>
        <v>5324.89</v>
      </c>
      <c r="BA31" s="66"/>
      <c r="BB31" s="66"/>
    </row>
    <row r="32" spans="1:55" x14ac:dyDescent="0.2">
      <c r="A32" s="429" t="s">
        <v>25</v>
      </c>
      <c r="B32" s="429" t="s">
        <v>141</v>
      </c>
      <c r="C32" s="430">
        <v>398.98</v>
      </c>
      <c r="D32" s="430"/>
      <c r="E32" s="429" t="s">
        <v>103</v>
      </c>
      <c r="F32" s="430"/>
      <c r="G32" s="430"/>
      <c r="H32" s="431">
        <f t="shared" si="0"/>
        <v>398.98</v>
      </c>
      <c r="I32" s="429" t="s">
        <v>205</v>
      </c>
      <c r="J32" s="412" t="s">
        <v>80</v>
      </c>
      <c r="K32" s="414" t="s">
        <v>207</v>
      </c>
      <c r="L32" s="399"/>
      <c r="M32" s="400"/>
      <c r="N32" s="400"/>
      <c r="O32" s="400"/>
      <c r="P32" s="401"/>
      <c r="Q32" s="360">
        <v>0</v>
      </c>
      <c r="R32" s="360"/>
      <c r="S32" s="360">
        <v>199.49</v>
      </c>
      <c r="T32" s="360">
        <v>0</v>
      </c>
      <c r="U32" s="360">
        <v>0</v>
      </c>
      <c r="V32" s="378">
        <v>0</v>
      </c>
      <c r="W32" s="379">
        <v>0</v>
      </c>
      <c r="X32" s="377">
        <v>398.98</v>
      </c>
      <c r="Y32" s="377"/>
      <c r="Z32" s="380"/>
      <c r="AB32" s="377"/>
      <c r="AC32" s="377"/>
      <c r="AD32" s="377"/>
      <c r="AE32" s="380"/>
      <c r="AF32" s="381"/>
      <c r="AG32" s="377"/>
      <c r="AH32" s="377"/>
      <c r="AI32" s="377"/>
      <c r="AJ32" s="380"/>
      <c r="AK32" s="382"/>
      <c r="AL32" s="383"/>
      <c r="AM32" s="383"/>
      <c r="AN32" s="383"/>
      <c r="AO32" s="383"/>
      <c r="AP32" s="382"/>
      <c r="AQ32" s="383"/>
      <c r="AR32" s="383">
        <v>0</v>
      </c>
      <c r="AS32" s="383">
        <v>0</v>
      </c>
      <c r="AT32" s="387">
        <v>0</v>
      </c>
      <c r="AU32" s="382">
        <f t="shared" si="2"/>
        <v>0</v>
      </c>
      <c r="AV32" s="382">
        <f t="shared" si="4"/>
        <v>0</v>
      </c>
      <c r="AW32" s="382">
        <f t="shared" si="4"/>
        <v>598.47</v>
      </c>
      <c r="AX32" s="382">
        <f t="shared" si="4"/>
        <v>0</v>
      </c>
      <c r="AY32" s="382">
        <f t="shared" si="4"/>
        <v>0</v>
      </c>
      <c r="AZ32" s="306">
        <f t="shared" si="3"/>
        <v>598.47</v>
      </c>
      <c r="BA32" s="66"/>
      <c r="BB32" s="66"/>
    </row>
    <row r="33" spans="1:54" x14ac:dyDescent="0.2">
      <c r="A33" s="429" t="s">
        <v>26</v>
      </c>
      <c r="B33" s="429" t="s">
        <v>141</v>
      </c>
      <c r="C33" s="430">
        <v>31.36</v>
      </c>
      <c r="D33" s="430">
        <v>26.1</v>
      </c>
      <c r="E33" s="429" t="s">
        <v>103</v>
      </c>
      <c r="F33" s="430">
        <v>140.16</v>
      </c>
      <c r="G33" s="430"/>
      <c r="H33" s="430">
        <f t="shared" si="0"/>
        <v>197.62</v>
      </c>
      <c r="I33" s="429" t="s">
        <v>232</v>
      </c>
      <c r="J33" s="412" t="s">
        <v>81</v>
      </c>
      <c r="K33" s="414" t="s">
        <v>234</v>
      </c>
      <c r="L33" s="399"/>
      <c r="M33" s="400"/>
      <c r="N33" s="400"/>
      <c r="O33" s="400"/>
      <c r="P33" s="401"/>
      <c r="Q33" s="360">
        <v>9724</v>
      </c>
      <c r="R33" s="360">
        <v>13</v>
      </c>
      <c r="S33" s="360">
        <v>58.24</v>
      </c>
      <c r="T33" s="360">
        <v>48.48</v>
      </c>
      <c r="U33" s="360">
        <v>139.26</v>
      </c>
      <c r="V33" s="378">
        <v>5236</v>
      </c>
      <c r="W33" s="379">
        <v>7</v>
      </c>
      <c r="X33" s="377">
        <v>31.36</v>
      </c>
      <c r="Y33" s="377">
        <v>26.1</v>
      </c>
      <c r="Z33" s="380">
        <v>140.16</v>
      </c>
      <c r="AB33" s="377"/>
      <c r="AC33" s="377"/>
      <c r="AD33" s="377"/>
      <c r="AE33" s="380"/>
      <c r="AF33" s="381"/>
      <c r="AG33" s="377"/>
      <c r="AH33" s="377"/>
      <c r="AI33" s="377"/>
      <c r="AJ33" s="380"/>
      <c r="AK33" s="382"/>
      <c r="AL33" s="383"/>
      <c r="AM33" s="383"/>
      <c r="AN33" s="383"/>
      <c r="AO33" s="383"/>
      <c r="AP33" s="382"/>
      <c r="AQ33" s="383"/>
      <c r="AR33" s="383">
        <v>0</v>
      </c>
      <c r="AS33" s="383">
        <v>0</v>
      </c>
      <c r="AT33" s="387">
        <v>0</v>
      </c>
      <c r="AU33" s="382">
        <f t="shared" si="2"/>
        <v>14960</v>
      </c>
      <c r="AV33" s="382">
        <f t="shared" si="4"/>
        <v>20</v>
      </c>
      <c r="AW33" s="382">
        <f t="shared" si="4"/>
        <v>89.6</v>
      </c>
      <c r="AX33" s="382">
        <f t="shared" si="4"/>
        <v>74.58</v>
      </c>
      <c r="AY33" s="382">
        <f t="shared" si="4"/>
        <v>279.41999999999996</v>
      </c>
      <c r="AZ33" s="306">
        <f t="shared" si="3"/>
        <v>443.59999999999997</v>
      </c>
      <c r="BA33" s="66"/>
      <c r="BB33" s="66"/>
    </row>
    <row r="34" spans="1:54" x14ac:dyDescent="0.2">
      <c r="A34" s="429" t="s">
        <v>27</v>
      </c>
      <c r="B34" s="429" t="s">
        <v>141</v>
      </c>
      <c r="C34" s="430">
        <v>71.680000000000007</v>
      </c>
      <c r="D34" s="430">
        <v>59.67</v>
      </c>
      <c r="E34" s="429" t="s">
        <v>103</v>
      </c>
      <c r="F34" s="430">
        <v>274.68</v>
      </c>
      <c r="G34" s="430"/>
      <c r="H34" s="430">
        <f t="shared" si="0"/>
        <v>406.03000000000003</v>
      </c>
      <c r="I34" s="429" t="s">
        <v>232</v>
      </c>
      <c r="J34" s="412" t="s">
        <v>81</v>
      </c>
      <c r="K34" s="414" t="s">
        <v>235</v>
      </c>
      <c r="L34" s="399"/>
      <c r="M34" s="400"/>
      <c r="N34" s="400"/>
      <c r="O34" s="400"/>
      <c r="P34" s="401"/>
      <c r="Q34" s="360">
        <v>5984</v>
      </c>
      <c r="R34" s="360">
        <v>8</v>
      </c>
      <c r="S34" s="360">
        <v>35.840000000000003</v>
      </c>
      <c r="T34" s="360">
        <v>29.83</v>
      </c>
      <c r="U34" s="360">
        <v>272.92</v>
      </c>
      <c r="V34" s="378">
        <v>11968</v>
      </c>
      <c r="W34" s="379">
        <v>16</v>
      </c>
      <c r="X34" s="377">
        <v>71.680000000000007</v>
      </c>
      <c r="Y34" s="377">
        <v>59.67</v>
      </c>
      <c r="Z34" s="380">
        <v>274.68</v>
      </c>
      <c r="AB34" s="377"/>
      <c r="AC34" s="377"/>
      <c r="AD34" s="377"/>
      <c r="AE34" s="380"/>
      <c r="AF34" s="381"/>
      <c r="AG34" s="377"/>
      <c r="AH34" s="377"/>
      <c r="AI34" s="377"/>
      <c r="AJ34" s="380"/>
      <c r="AK34" s="382"/>
      <c r="AL34" s="383"/>
      <c r="AM34" s="383"/>
      <c r="AN34" s="383"/>
      <c r="AO34" s="383"/>
      <c r="AP34" s="382"/>
      <c r="AQ34" s="383"/>
      <c r="AR34" s="383">
        <v>0</v>
      </c>
      <c r="AS34" s="383">
        <v>0</v>
      </c>
      <c r="AT34" s="387">
        <v>0</v>
      </c>
      <c r="AU34" s="382">
        <f t="shared" si="2"/>
        <v>17952</v>
      </c>
      <c r="AV34" s="382">
        <f t="shared" si="4"/>
        <v>24</v>
      </c>
      <c r="AW34" s="382">
        <f t="shared" si="4"/>
        <v>107.52000000000001</v>
      </c>
      <c r="AX34" s="382">
        <f t="shared" si="4"/>
        <v>89.5</v>
      </c>
      <c r="AY34" s="382">
        <f t="shared" si="4"/>
        <v>547.6</v>
      </c>
      <c r="AZ34" s="306">
        <f t="shared" si="3"/>
        <v>744.62</v>
      </c>
      <c r="BA34" s="66"/>
      <c r="BB34" s="66"/>
    </row>
    <row r="35" spans="1:54" x14ac:dyDescent="0.2">
      <c r="A35" s="429" t="s">
        <v>28</v>
      </c>
      <c r="B35" s="429" t="s">
        <v>141</v>
      </c>
      <c r="C35" s="430">
        <v>568.96</v>
      </c>
      <c r="D35" s="430">
        <v>473.6</v>
      </c>
      <c r="E35" s="429" t="s">
        <v>103</v>
      </c>
      <c r="F35" s="430">
        <v>411.09</v>
      </c>
      <c r="G35" s="430"/>
      <c r="H35" s="430">
        <f t="shared" si="0"/>
        <v>1453.6499999999999</v>
      </c>
      <c r="I35" s="429" t="s">
        <v>231</v>
      </c>
      <c r="J35" s="412" t="s">
        <v>81</v>
      </c>
      <c r="K35" s="414" t="s">
        <v>236</v>
      </c>
      <c r="L35" s="399"/>
      <c r="M35" s="400"/>
      <c r="N35" s="400"/>
      <c r="O35" s="400"/>
      <c r="P35" s="401"/>
      <c r="Q35" s="360">
        <v>36652</v>
      </c>
      <c r="R35" s="360">
        <v>49</v>
      </c>
      <c r="S35" s="360">
        <v>219.52</v>
      </c>
      <c r="T35" s="360">
        <v>182.73</v>
      </c>
      <c r="U35" s="360">
        <v>408.2</v>
      </c>
      <c r="V35" s="378">
        <v>94996</v>
      </c>
      <c r="W35" s="379">
        <v>127</v>
      </c>
      <c r="X35" s="377">
        <v>568.96</v>
      </c>
      <c r="Y35" s="377">
        <v>473.6</v>
      </c>
      <c r="Z35" s="380">
        <v>411.09</v>
      </c>
      <c r="AB35" s="377"/>
      <c r="AC35" s="377"/>
      <c r="AD35" s="377"/>
      <c r="AE35" s="380"/>
      <c r="AF35" s="381"/>
      <c r="AG35" s="377"/>
      <c r="AH35" s="377"/>
      <c r="AI35" s="377"/>
      <c r="AJ35" s="380"/>
      <c r="AK35" s="382"/>
      <c r="AL35" s="383"/>
      <c r="AM35" s="383"/>
      <c r="AN35" s="383"/>
      <c r="AO35" s="383"/>
      <c r="AP35" s="382"/>
      <c r="AQ35" s="383"/>
      <c r="AR35" s="383">
        <v>0</v>
      </c>
      <c r="AS35" s="383">
        <v>0</v>
      </c>
      <c r="AT35" s="387">
        <v>0</v>
      </c>
      <c r="AU35" s="382">
        <f t="shared" si="2"/>
        <v>131648</v>
      </c>
      <c r="AV35" s="382">
        <f t="shared" si="4"/>
        <v>176</v>
      </c>
      <c r="AW35" s="382">
        <f t="shared" si="4"/>
        <v>788.48</v>
      </c>
      <c r="AX35" s="382">
        <f t="shared" si="4"/>
        <v>656.33</v>
      </c>
      <c r="AY35" s="382">
        <f t="shared" si="4"/>
        <v>819.29</v>
      </c>
      <c r="AZ35" s="306">
        <f t="shared" si="3"/>
        <v>2264.1</v>
      </c>
      <c r="BA35" s="66"/>
      <c r="BB35" s="66"/>
    </row>
    <row r="36" spans="1:54" x14ac:dyDescent="0.2">
      <c r="A36" s="429" t="s">
        <v>29</v>
      </c>
      <c r="B36" s="429" t="s">
        <v>141</v>
      </c>
      <c r="C36" s="430">
        <v>2186.2399999999998</v>
      </c>
      <c r="D36" s="430">
        <v>1819.8</v>
      </c>
      <c r="E36" s="429" t="s">
        <v>103</v>
      </c>
      <c r="F36" s="430">
        <v>411.09</v>
      </c>
      <c r="G36" s="430"/>
      <c r="H36" s="430">
        <f t="shared" si="0"/>
        <v>4417.13</v>
      </c>
      <c r="I36" s="429" t="s">
        <v>231</v>
      </c>
      <c r="J36" s="412" t="s">
        <v>81</v>
      </c>
      <c r="K36" s="413"/>
      <c r="L36" s="399"/>
      <c r="M36" s="400"/>
      <c r="N36" s="400"/>
      <c r="O36" s="400"/>
      <c r="P36" s="401"/>
      <c r="Q36" s="360">
        <v>719576</v>
      </c>
      <c r="R36" s="360">
        <v>962</v>
      </c>
      <c r="S36" s="360">
        <v>4309.76</v>
      </c>
      <c r="T36" s="360">
        <v>3587.39</v>
      </c>
      <c r="U36" s="360">
        <v>408.2</v>
      </c>
      <c r="V36" s="378">
        <v>365024</v>
      </c>
      <c r="W36" s="379">
        <v>488</v>
      </c>
      <c r="X36" s="377">
        <v>2186.2399999999998</v>
      </c>
      <c r="Y36" s="377">
        <v>1819.8</v>
      </c>
      <c r="Z36" s="380">
        <v>411.09</v>
      </c>
      <c r="AB36" s="377"/>
      <c r="AC36" s="377"/>
      <c r="AD36" s="377"/>
      <c r="AE36" s="380"/>
      <c r="AF36" s="381"/>
      <c r="AG36" s="377"/>
      <c r="AH36" s="377"/>
      <c r="AI36" s="377"/>
      <c r="AJ36" s="380"/>
      <c r="AK36" s="382"/>
      <c r="AL36" s="383"/>
      <c r="AM36" s="383"/>
      <c r="AN36" s="383"/>
      <c r="AO36" s="383"/>
      <c r="AP36" s="382"/>
      <c r="AQ36" s="383"/>
      <c r="AR36" s="383">
        <v>0</v>
      </c>
      <c r="AS36" s="383">
        <v>0</v>
      </c>
      <c r="AT36" s="387">
        <v>0</v>
      </c>
      <c r="AU36" s="382">
        <f t="shared" si="2"/>
        <v>1084600</v>
      </c>
      <c r="AV36" s="382">
        <f t="shared" si="4"/>
        <v>1450</v>
      </c>
      <c r="AW36" s="382">
        <f t="shared" si="4"/>
        <v>6496</v>
      </c>
      <c r="AX36" s="382">
        <f t="shared" si="4"/>
        <v>5407.19</v>
      </c>
      <c r="AY36" s="382">
        <f t="shared" si="4"/>
        <v>819.29</v>
      </c>
      <c r="AZ36" s="306">
        <f t="shared" si="3"/>
        <v>12722.48</v>
      </c>
      <c r="BA36" s="66"/>
      <c r="BB36" s="66"/>
    </row>
    <row r="37" spans="1:54" s="468" customFormat="1" x14ac:dyDescent="0.2">
      <c r="A37" s="447" t="s">
        <v>30</v>
      </c>
      <c r="B37" s="447" t="s">
        <v>141</v>
      </c>
      <c r="C37" s="448">
        <v>199.49</v>
      </c>
      <c r="D37" s="448"/>
      <c r="E37" s="447" t="s">
        <v>103</v>
      </c>
      <c r="F37" s="448"/>
      <c r="G37" s="448"/>
      <c r="H37" s="448">
        <f t="shared" si="0"/>
        <v>199.49</v>
      </c>
      <c r="I37" s="447" t="s">
        <v>245</v>
      </c>
      <c r="J37" s="451" t="s">
        <v>82</v>
      </c>
      <c r="K37" s="452" t="s">
        <v>251</v>
      </c>
      <c r="L37" s="453"/>
      <c r="M37" s="454"/>
      <c r="N37" s="454"/>
      <c r="O37" s="454"/>
      <c r="P37" s="455"/>
      <c r="Q37" s="456">
        <v>0</v>
      </c>
      <c r="R37" s="456">
        <v>0</v>
      </c>
      <c r="S37" s="456">
        <v>199.49</v>
      </c>
      <c r="T37" s="456"/>
      <c r="U37" s="456"/>
      <c r="V37" s="457">
        <v>0</v>
      </c>
      <c r="W37" s="458">
        <v>0</v>
      </c>
      <c r="X37" s="459">
        <v>199.49</v>
      </c>
      <c r="Y37" s="459"/>
      <c r="Z37" s="460"/>
      <c r="AA37" s="461"/>
      <c r="AB37" s="462"/>
      <c r="AC37" s="462"/>
      <c r="AD37" s="462"/>
      <c r="AE37" s="463"/>
      <c r="AF37" s="464"/>
      <c r="AG37" s="462"/>
      <c r="AH37" s="462"/>
      <c r="AI37" s="462"/>
      <c r="AJ37" s="463"/>
      <c r="AK37" s="464"/>
      <c r="AL37" s="462"/>
      <c r="AM37" s="462"/>
      <c r="AN37" s="462"/>
      <c r="AO37" s="462"/>
      <c r="AP37" s="464"/>
      <c r="AQ37" s="462"/>
      <c r="AR37" s="462">
        <v>0</v>
      </c>
      <c r="AS37" s="462">
        <v>0</v>
      </c>
      <c r="AT37" s="463">
        <v>0</v>
      </c>
      <c r="AU37" s="382">
        <f t="shared" si="2"/>
        <v>0</v>
      </c>
      <c r="AV37" s="465">
        <f t="shared" si="4"/>
        <v>0</v>
      </c>
      <c r="AW37" s="465">
        <f t="shared" si="4"/>
        <v>398.98</v>
      </c>
      <c r="AX37" s="465">
        <f t="shared" si="4"/>
        <v>0</v>
      </c>
      <c r="AY37" s="465">
        <f t="shared" si="4"/>
        <v>0</v>
      </c>
      <c r="AZ37" s="466">
        <f t="shared" si="3"/>
        <v>398.98</v>
      </c>
      <c r="BA37" s="467"/>
      <c r="BB37" s="467"/>
    </row>
    <row r="38" spans="1:54" s="468" customFormat="1" x14ac:dyDescent="0.2">
      <c r="A38" s="447" t="s">
        <v>31</v>
      </c>
      <c r="B38" s="447" t="s">
        <v>141</v>
      </c>
      <c r="C38" s="448">
        <v>340.48</v>
      </c>
      <c r="D38" s="448">
        <v>283.41000000000003</v>
      </c>
      <c r="E38" s="447" t="s">
        <v>103</v>
      </c>
      <c r="F38" s="448">
        <v>411.09</v>
      </c>
      <c r="G38" s="448"/>
      <c r="H38" s="448">
        <f t="shared" si="0"/>
        <v>1034.98</v>
      </c>
      <c r="I38" s="447" t="s">
        <v>245</v>
      </c>
      <c r="J38" s="451" t="s">
        <v>82</v>
      </c>
      <c r="K38" s="452" t="s">
        <v>252</v>
      </c>
      <c r="L38" s="453"/>
      <c r="M38" s="454"/>
      <c r="N38" s="454"/>
      <c r="O38" s="454"/>
      <c r="P38" s="455"/>
      <c r="Q38" s="456">
        <v>39644</v>
      </c>
      <c r="R38" s="456">
        <v>53</v>
      </c>
      <c r="S38" s="456">
        <v>237.44</v>
      </c>
      <c r="T38" s="456">
        <v>197.64</v>
      </c>
      <c r="U38" s="456">
        <v>411.09</v>
      </c>
      <c r="V38" s="457">
        <v>56848</v>
      </c>
      <c r="W38" s="458">
        <v>76</v>
      </c>
      <c r="X38" s="459">
        <v>340.48</v>
      </c>
      <c r="Y38" s="459">
        <v>283.41000000000003</v>
      </c>
      <c r="Z38" s="460">
        <v>411.09</v>
      </c>
      <c r="AA38" s="461"/>
      <c r="AB38" s="462"/>
      <c r="AC38" s="462"/>
      <c r="AD38" s="462"/>
      <c r="AE38" s="463"/>
      <c r="AF38" s="464"/>
      <c r="AG38" s="462"/>
      <c r="AH38" s="462"/>
      <c r="AI38" s="462"/>
      <c r="AJ38" s="463"/>
      <c r="AK38" s="464"/>
      <c r="AL38" s="462"/>
      <c r="AM38" s="462"/>
      <c r="AN38" s="462"/>
      <c r="AO38" s="462"/>
      <c r="AP38" s="464"/>
      <c r="AQ38" s="462"/>
      <c r="AR38" s="462">
        <v>0</v>
      </c>
      <c r="AS38" s="462">
        <v>0</v>
      </c>
      <c r="AT38" s="463">
        <v>0</v>
      </c>
      <c r="AU38" s="382">
        <f t="shared" si="2"/>
        <v>96492</v>
      </c>
      <c r="AV38" s="465">
        <f t="shared" si="4"/>
        <v>129</v>
      </c>
      <c r="AW38" s="465">
        <f t="shared" si="4"/>
        <v>577.92000000000007</v>
      </c>
      <c r="AX38" s="465">
        <f t="shared" si="4"/>
        <v>481.05</v>
      </c>
      <c r="AY38" s="465">
        <f t="shared" si="4"/>
        <v>822.18</v>
      </c>
      <c r="AZ38" s="466">
        <f t="shared" si="3"/>
        <v>1881.15</v>
      </c>
      <c r="BA38" s="467"/>
      <c r="BB38" s="467"/>
    </row>
    <row r="39" spans="1:54" s="468" customFormat="1" x14ac:dyDescent="0.2">
      <c r="A39" s="447" t="s">
        <v>32</v>
      </c>
      <c r="B39" s="447" t="s">
        <v>141</v>
      </c>
      <c r="C39" s="448">
        <v>940.8</v>
      </c>
      <c r="D39" s="448">
        <v>783.11</v>
      </c>
      <c r="E39" s="447" t="s">
        <v>103</v>
      </c>
      <c r="F39" s="448">
        <v>274.68</v>
      </c>
      <c r="G39" s="448"/>
      <c r="H39" s="448">
        <f t="shared" si="0"/>
        <v>1998.59</v>
      </c>
      <c r="I39" s="447" t="s">
        <v>245</v>
      </c>
      <c r="J39" s="451" t="s">
        <v>82</v>
      </c>
      <c r="K39" s="452" t="s">
        <v>253</v>
      </c>
      <c r="L39" s="453"/>
      <c r="M39" s="454"/>
      <c r="N39" s="454"/>
      <c r="O39" s="454"/>
      <c r="P39" s="455"/>
      <c r="Q39" s="456">
        <v>183260</v>
      </c>
      <c r="R39" s="456">
        <v>245</v>
      </c>
      <c r="S39" s="456">
        <v>1097.5999999999999</v>
      </c>
      <c r="T39" s="456">
        <v>913.63</v>
      </c>
      <c r="U39" s="456">
        <v>274.68</v>
      </c>
      <c r="V39" s="457">
        <v>157080</v>
      </c>
      <c r="W39" s="458">
        <v>210</v>
      </c>
      <c r="X39" s="459">
        <v>940.8</v>
      </c>
      <c r="Y39" s="459">
        <v>783.11</v>
      </c>
      <c r="Z39" s="460">
        <v>274.68</v>
      </c>
      <c r="AA39" s="461"/>
      <c r="AB39" s="462"/>
      <c r="AC39" s="462"/>
      <c r="AD39" s="462"/>
      <c r="AE39" s="463"/>
      <c r="AF39" s="464"/>
      <c r="AG39" s="462"/>
      <c r="AH39" s="462"/>
      <c r="AI39" s="462"/>
      <c r="AJ39" s="463"/>
      <c r="AK39" s="464"/>
      <c r="AL39" s="462"/>
      <c r="AM39" s="462"/>
      <c r="AN39" s="462"/>
      <c r="AO39" s="462"/>
      <c r="AP39" s="464"/>
      <c r="AQ39" s="462"/>
      <c r="AR39" s="462">
        <v>0</v>
      </c>
      <c r="AS39" s="462">
        <v>0</v>
      </c>
      <c r="AT39" s="463">
        <v>0</v>
      </c>
      <c r="AU39" s="382">
        <f t="shared" si="2"/>
        <v>340340</v>
      </c>
      <c r="AV39" s="465">
        <f t="shared" si="4"/>
        <v>455</v>
      </c>
      <c r="AW39" s="465">
        <f t="shared" si="4"/>
        <v>2038.3999999999999</v>
      </c>
      <c r="AX39" s="465">
        <f t="shared" si="4"/>
        <v>1696.74</v>
      </c>
      <c r="AY39" s="465">
        <f t="shared" si="4"/>
        <v>549.36</v>
      </c>
      <c r="AZ39" s="466">
        <f t="shared" si="3"/>
        <v>4284.5</v>
      </c>
      <c r="BA39" s="467"/>
      <c r="BB39" s="467"/>
    </row>
    <row r="40" spans="1:54" s="468" customFormat="1" x14ac:dyDescent="0.2">
      <c r="A40" s="447" t="s">
        <v>33</v>
      </c>
      <c r="B40" s="447" t="s">
        <v>141</v>
      </c>
      <c r="C40" s="448">
        <v>627.20000000000005</v>
      </c>
      <c r="D40" s="448">
        <v>522.07000000000005</v>
      </c>
      <c r="E40" s="447" t="s">
        <v>103</v>
      </c>
      <c r="F40" s="448">
        <v>411.09</v>
      </c>
      <c r="G40" s="448"/>
      <c r="H40" s="448">
        <f t="shared" ref="H40:H71" si="5">C40+D40+F40</f>
        <v>1560.36</v>
      </c>
      <c r="I40" s="447" t="s">
        <v>245</v>
      </c>
      <c r="J40" s="451" t="s">
        <v>82</v>
      </c>
      <c r="K40" s="469"/>
      <c r="L40" s="453"/>
      <c r="M40" s="454"/>
      <c r="N40" s="454"/>
      <c r="O40" s="454"/>
      <c r="P40" s="455"/>
      <c r="Q40" s="456">
        <v>76296</v>
      </c>
      <c r="R40" s="456">
        <v>102</v>
      </c>
      <c r="S40" s="456">
        <v>456.96</v>
      </c>
      <c r="T40" s="456">
        <v>380.37</v>
      </c>
      <c r="U40" s="456">
        <v>411.09</v>
      </c>
      <c r="V40" s="390">
        <v>104720</v>
      </c>
      <c r="W40" s="391">
        <v>140</v>
      </c>
      <c r="X40" s="459">
        <v>627.20000000000005</v>
      </c>
      <c r="Y40" s="459">
        <v>522.07000000000005</v>
      </c>
      <c r="Z40" s="460">
        <v>411.09</v>
      </c>
      <c r="AA40" s="461"/>
      <c r="AB40" s="462"/>
      <c r="AC40" s="462"/>
      <c r="AD40" s="462"/>
      <c r="AE40" s="463"/>
      <c r="AF40" s="464"/>
      <c r="AG40" s="462"/>
      <c r="AH40" s="462"/>
      <c r="AI40" s="462"/>
      <c r="AJ40" s="463"/>
      <c r="AK40" s="464"/>
      <c r="AL40" s="462"/>
      <c r="AM40" s="462"/>
      <c r="AN40" s="462"/>
      <c r="AO40" s="462"/>
      <c r="AP40" s="464"/>
      <c r="AQ40" s="462"/>
      <c r="AR40" s="462">
        <v>0</v>
      </c>
      <c r="AS40" s="462">
        <v>0</v>
      </c>
      <c r="AT40" s="463">
        <v>0</v>
      </c>
      <c r="AU40" s="382">
        <f t="shared" si="2"/>
        <v>181016</v>
      </c>
      <c r="AV40" s="465">
        <f t="shared" si="4"/>
        <v>242</v>
      </c>
      <c r="AW40" s="465">
        <f t="shared" si="4"/>
        <v>1084.1600000000001</v>
      </c>
      <c r="AX40" s="465">
        <f t="shared" si="4"/>
        <v>902.44</v>
      </c>
      <c r="AY40" s="465">
        <f t="shared" si="4"/>
        <v>822.18</v>
      </c>
      <c r="AZ40" s="466">
        <f t="shared" si="3"/>
        <v>2808.78</v>
      </c>
      <c r="BA40" s="467"/>
      <c r="BB40" s="467"/>
    </row>
    <row r="41" spans="1:54" x14ac:dyDescent="0.2">
      <c r="A41" s="441" t="s">
        <v>34</v>
      </c>
      <c r="B41" s="441" t="s">
        <v>141</v>
      </c>
      <c r="C41" s="442">
        <v>53.76</v>
      </c>
      <c r="D41" s="442">
        <v>44.75</v>
      </c>
      <c r="E41" s="441" t="s">
        <v>103</v>
      </c>
      <c r="F41" s="442">
        <v>274.68</v>
      </c>
      <c r="G41" s="442"/>
      <c r="H41" s="442">
        <f t="shared" si="5"/>
        <v>373.19</v>
      </c>
      <c r="I41" s="441" t="s">
        <v>245</v>
      </c>
      <c r="J41" s="412" t="s">
        <v>82</v>
      </c>
      <c r="K41" s="414" t="s">
        <v>246</v>
      </c>
      <c r="L41" s="399"/>
      <c r="M41" s="400"/>
      <c r="N41" s="400"/>
      <c r="O41" s="400"/>
      <c r="P41" s="401"/>
      <c r="Q41" s="360">
        <v>5236</v>
      </c>
      <c r="R41" s="360">
        <v>7</v>
      </c>
      <c r="S41" s="360">
        <v>31.36</v>
      </c>
      <c r="T41" s="360">
        <v>26.1</v>
      </c>
      <c r="U41" s="360">
        <v>274.68</v>
      </c>
      <c r="V41" s="443">
        <v>8976</v>
      </c>
      <c r="W41" s="444">
        <v>12</v>
      </c>
      <c r="X41" s="445">
        <v>53.76</v>
      </c>
      <c r="Y41" s="445">
        <v>44.75</v>
      </c>
      <c r="Z41" s="446">
        <v>274.68</v>
      </c>
      <c r="AB41" s="377"/>
      <c r="AC41" s="377"/>
      <c r="AD41" s="377"/>
      <c r="AE41" s="380"/>
      <c r="AF41" s="381"/>
      <c r="AG41" s="377"/>
      <c r="AH41" s="377"/>
      <c r="AI41" s="377"/>
      <c r="AJ41" s="380"/>
      <c r="AK41" s="382"/>
      <c r="AL41" s="383"/>
      <c r="AM41" s="383"/>
      <c r="AN41" s="383"/>
      <c r="AO41" s="383"/>
      <c r="AP41" s="382"/>
      <c r="AQ41" s="383"/>
      <c r="AR41" s="388">
        <v>0</v>
      </c>
      <c r="AS41" s="388">
        <v>0</v>
      </c>
      <c r="AT41" s="389">
        <v>0</v>
      </c>
      <c r="AU41" s="382">
        <f t="shared" si="2"/>
        <v>14212</v>
      </c>
      <c r="AV41" s="382">
        <f t="shared" si="4"/>
        <v>19</v>
      </c>
      <c r="AW41" s="382">
        <f t="shared" si="4"/>
        <v>85.12</v>
      </c>
      <c r="AX41" s="382">
        <f t="shared" si="4"/>
        <v>70.849999999999994</v>
      </c>
      <c r="AY41" s="382">
        <f t="shared" si="4"/>
        <v>549.36</v>
      </c>
      <c r="AZ41" s="306">
        <f t="shared" si="3"/>
        <v>705.33</v>
      </c>
      <c r="BA41" s="66"/>
      <c r="BB41" s="66"/>
    </row>
    <row r="42" spans="1:54" s="468" customFormat="1" x14ac:dyDescent="0.2">
      <c r="A42" s="447" t="s">
        <v>35</v>
      </c>
      <c r="B42" s="447" t="s">
        <v>141</v>
      </c>
      <c r="C42" s="448">
        <v>322.56</v>
      </c>
      <c r="D42" s="448">
        <v>268.5</v>
      </c>
      <c r="E42" s="447" t="s">
        <v>103</v>
      </c>
      <c r="F42" s="448">
        <v>274.68</v>
      </c>
      <c r="G42" s="448"/>
      <c r="H42" s="448">
        <f t="shared" si="5"/>
        <v>865.74</v>
      </c>
      <c r="I42" s="447" t="s">
        <v>245</v>
      </c>
      <c r="J42" s="451" t="s">
        <v>82</v>
      </c>
      <c r="K42" s="452" t="s">
        <v>254</v>
      </c>
      <c r="L42" s="453"/>
      <c r="M42" s="454"/>
      <c r="N42" s="454"/>
      <c r="O42" s="454"/>
      <c r="P42" s="455"/>
      <c r="Q42" s="456">
        <v>88264</v>
      </c>
      <c r="R42" s="456">
        <v>118</v>
      </c>
      <c r="S42" s="456">
        <v>528.64</v>
      </c>
      <c r="T42" s="456">
        <v>440.03</v>
      </c>
      <c r="U42" s="456">
        <v>274.68</v>
      </c>
      <c r="V42" s="457">
        <v>53856</v>
      </c>
      <c r="W42" s="458">
        <v>72</v>
      </c>
      <c r="X42" s="459">
        <v>322.56</v>
      </c>
      <c r="Y42" s="459">
        <v>268.5</v>
      </c>
      <c r="Z42" s="460">
        <v>274.68</v>
      </c>
      <c r="AA42" s="461"/>
      <c r="AB42" s="462"/>
      <c r="AC42" s="462"/>
      <c r="AD42" s="462"/>
      <c r="AE42" s="463"/>
      <c r="AF42" s="464"/>
      <c r="AG42" s="462"/>
      <c r="AH42" s="462"/>
      <c r="AI42" s="462"/>
      <c r="AJ42" s="463"/>
      <c r="AK42" s="464"/>
      <c r="AL42" s="462"/>
      <c r="AM42" s="462"/>
      <c r="AN42" s="462"/>
      <c r="AO42" s="462"/>
      <c r="AP42" s="464"/>
      <c r="AQ42" s="462"/>
      <c r="AR42" s="462">
        <v>0</v>
      </c>
      <c r="AS42" s="462">
        <v>0</v>
      </c>
      <c r="AT42" s="463">
        <v>0</v>
      </c>
      <c r="AU42" s="382">
        <f t="shared" si="2"/>
        <v>142120</v>
      </c>
      <c r="AV42" s="465">
        <f t="shared" si="4"/>
        <v>190</v>
      </c>
      <c r="AW42" s="465">
        <f t="shared" si="4"/>
        <v>851.2</v>
      </c>
      <c r="AX42" s="465">
        <f t="shared" si="4"/>
        <v>708.53</v>
      </c>
      <c r="AY42" s="465">
        <f t="shared" si="4"/>
        <v>549.36</v>
      </c>
      <c r="AZ42" s="466">
        <f t="shared" si="3"/>
        <v>2109.09</v>
      </c>
      <c r="BA42" s="467"/>
      <c r="BB42" s="467"/>
    </row>
    <row r="43" spans="1:54" s="468" customFormat="1" x14ac:dyDescent="0.2">
      <c r="A43" s="447" t="s">
        <v>36</v>
      </c>
      <c r="B43" s="447" t="s">
        <v>141</v>
      </c>
      <c r="C43" s="448">
        <v>1899.52</v>
      </c>
      <c r="D43" s="448">
        <v>1581.14</v>
      </c>
      <c r="E43" s="447" t="s">
        <v>103</v>
      </c>
      <c r="F43" s="448">
        <v>549.39</v>
      </c>
      <c r="G43" s="448"/>
      <c r="H43" s="448">
        <f t="shared" si="5"/>
        <v>4030.0499999999997</v>
      </c>
      <c r="I43" s="447" t="s">
        <v>245</v>
      </c>
      <c r="J43" s="451" t="s">
        <v>82</v>
      </c>
      <c r="K43" s="452" t="s">
        <v>255</v>
      </c>
      <c r="L43" s="453"/>
      <c r="M43" s="454"/>
      <c r="N43" s="454"/>
      <c r="O43" s="454"/>
      <c r="P43" s="455"/>
      <c r="Q43" s="456">
        <v>327624</v>
      </c>
      <c r="R43" s="456">
        <v>438</v>
      </c>
      <c r="S43" s="456">
        <v>1962.24</v>
      </c>
      <c r="T43" s="456">
        <v>1633.35</v>
      </c>
      <c r="U43" s="456">
        <v>549.39</v>
      </c>
      <c r="V43" s="457">
        <v>317152</v>
      </c>
      <c r="W43" s="458">
        <v>424</v>
      </c>
      <c r="X43" s="459">
        <v>1899.52</v>
      </c>
      <c r="Y43" s="459">
        <v>1581.14</v>
      </c>
      <c r="Z43" s="460">
        <v>549.39</v>
      </c>
      <c r="AA43" s="461"/>
      <c r="AB43" s="462"/>
      <c r="AC43" s="462"/>
      <c r="AD43" s="462"/>
      <c r="AE43" s="463"/>
      <c r="AF43" s="464"/>
      <c r="AG43" s="462"/>
      <c r="AH43" s="462"/>
      <c r="AI43" s="462"/>
      <c r="AJ43" s="463"/>
      <c r="AK43" s="464"/>
      <c r="AL43" s="462"/>
      <c r="AM43" s="462"/>
      <c r="AN43" s="462"/>
      <c r="AO43" s="462"/>
      <c r="AP43" s="464"/>
      <c r="AQ43" s="462"/>
      <c r="AR43" s="462">
        <v>0</v>
      </c>
      <c r="AS43" s="462">
        <v>0</v>
      </c>
      <c r="AT43" s="463">
        <v>0</v>
      </c>
      <c r="AU43" s="382">
        <f t="shared" si="2"/>
        <v>644776</v>
      </c>
      <c r="AV43" s="465">
        <f t="shared" si="4"/>
        <v>862</v>
      </c>
      <c r="AW43" s="465">
        <f t="shared" si="4"/>
        <v>3861.76</v>
      </c>
      <c r="AX43" s="465">
        <f t="shared" si="4"/>
        <v>3214.49</v>
      </c>
      <c r="AY43" s="465">
        <f t="shared" si="4"/>
        <v>1098.78</v>
      </c>
      <c r="AZ43" s="466">
        <f t="shared" si="3"/>
        <v>8175.03</v>
      </c>
      <c r="BA43" s="467"/>
      <c r="BB43" s="467"/>
    </row>
    <row r="44" spans="1:54" x14ac:dyDescent="0.2">
      <c r="A44" s="441" t="s">
        <v>2</v>
      </c>
      <c r="B44" s="441" t="s">
        <v>141</v>
      </c>
      <c r="C44" s="442">
        <v>199.49</v>
      </c>
      <c r="D44" s="442"/>
      <c r="E44" s="441" t="s">
        <v>103</v>
      </c>
      <c r="F44" s="442"/>
      <c r="G44" s="442"/>
      <c r="H44" s="442">
        <f t="shared" si="5"/>
        <v>199.49</v>
      </c>
      <c r="I44" s="441" t="s">
        <v>245</v>
      </c>
      <c r="J44" s="412" t="s">
        <v>82</v>
      </c>
      <c r="K44" s="413"/>
      <c r="L44" s="399"/>
      <c r="M44" s="400"/>
      <c r="N44" s="400"/>
      <c r="O44" s="400"/>
      <c r="P44" s="401"/>
      <c r="Q44" s="360">
        <v>0</v>
      </c>
      <c r="R44" s="360">
        <v>0</v>
      </c>
      <c r="S44" s="360">
        <v>199.49</v>
      </c>
      <c r="T44" s="360"/>
      <c r="U44" s="360"/>
      <c r="V44" s="443">
        <v>0</v>
      </c>
      <c r="W44" s="444">
        <v>0</v>
      </c>
      <c r="X44" s="445">
        <v>199.49</v>
      </c>
      <c r="Y44" s="445"/>
      <c r="Z44" s="446"/>
      <c r="AB44" s="377"/>
      <c r="AC44" s="377"/>
      <c r="AD44" s="377"/>
      <c r="AE44" s="380"/>
      <c r="AF44" s="381"/>
      <c r="AG44" s="377"/>
      <c r="AH44" s="377"/>
      <c r="AI44" s="377"/>
      <c r="AJ44" s="380"/>
      <c r="AK44" s="382"/>
      <c r="AL44" s="383"/>
      <c r="AM44" s="383"/>
      <c r="AN44" s="383"/>
      <c r="AO44" s="383"/>
      <c r="AP44" s="382"/>
      <c r="AQ44" s="383"/>
      <c r="AR44" s="383">
        <v>0</v>
      </c>
      <c r="AS44" s="383">
        <v>0</v>
      </c>
      <c r="AT44" s="387">
        <v>0</v>
      </c>
      <c r="AU44" s="382">
        <f t="shared" si="2"/>
        <v>0</v>
      </c>
      <c r="AV44" s="382">
        <f t="shared" si="4"/>
        <v>0</v>
      </c>
      <c r="AW44" s="382">
        <f t="shared" si="4"/>
        <v>398.98</v>
      </c>
      <c r="AX44" s="382">
        <f t="shared" si="4"/>
        <v>0</v>
      </c>
      <c r="AY44" s="382">
        <f t="shared" si="4"/>
        <v>0</v>
      </c>
      <c r="AZ44" s="306">
        <f t="shared" si="3"/>
        <v>398.98</v>
      </c>
      <c r="BA44" s="66"/>
      <c r="BB44" s="66"/>
    </row>
    <row r="45" spans="1:54" s="468" customFormat="1" x14ac:dyDescent="0.2">
      <c r="A45" s="447" t="s">
        <v>37</v>
      </c>
      <c r="B45" s="447" t="s">
        <v>141</v>
      </c>
      <c r="C45" s="448">
        <v>80.64</v>
      </c>
      <c r="D45" s="448">
        <v>67.12</v>
      </c>
      <c r="E45" s="447" t="s">
        <v>103</v>
      </c>
      <c r="F45" s="448">
        <v>274.68</v>
      </c>
      <c r="G45" s="448"/>
      <c r="H45" s="448">
        <f t="shared" si="5"/>
        <v>422.44</v>
      </c>
      <c r="I45" s="447" t="s">
        <v>245</v>
      </c>
      <c r="J45" s="451" t="s">
        <v>82</v>
      </c>
      <c r="K45" s="452" t="s">
        <v>256</v>
      </c>
      <c r="L45" s="453"/>
      <c r="M45" s="454"/>
      <c r="N45" s="454"/>
      <c r="O45" s="454"/>
      <c r="P45" s="455"/>
      <c r="Q45" s="456">
        <v>3740</v>
      </c>
      <c r="R45" s="456">
        <v>5</v>
      </c>
      <c r="S45" s="456">
        <v>22.4</v>
      </c>
      <c r="T45" s="456">
        <v>18.649999999999999</v>
      </c>
      <c r="U45" s="456">
        <v>274.68</v>
      </c>
      <c r="V45" s="457">
        <v>13464</v>
      </c>
      <c r="W45" s="458">
        <v>18</v>
      </c>
      <c r="X45" s="459">
        <v>80.64</v>
      </c>
      <c r="Y45" s="459">
        <v>67.12</v>
      </c>
      <c r="Z45" s="460">
        <v>274.68</v>
      </c>
      <c r="AA45" s="461"/>
      <c r="AB45" s="462"/>
      <c r="AC45" s="462"/>
      <c r="AD45" s="462"/>
      <c r="AE45" s="463"/>
      <c r="AF45" s="464"/>
      <c r="AG45" s="462"/>
      <c r="AH45" s="462"/>
      <c r="AI45" s="462"/>
      <c r="AJ45" s="463"/>
      <c r="AK45" s="464"/>
      <c r="AL45" s="462"/>
      <c r="AM45" s="462"/>
      <c r="AN45" s="462"/>
      <c r="AO45" s="462"/>
      <c r="AP45" s="464"/>
      <c r="AQ45" s="462"/>
      <c r="AR45" s="462">
        <v>0</v>
      </c>
      <c r="AS45" s="462">
        <v>0</v>
      </c>
      <c r="AT45" s="463">
        <v>0</v>
      </c>
      <c r="AU45" s="382">
        <f t="shared" si="2"/>
        <v>17204</v>
      </c>
      <c r="AV45" s="465">
        <f t="shared" si="4"/>
        <v>23</v>
      </c>
      <c r="AW45" s="465">
        <f t="shared" si="4"/>
        <v>103.03999999999999</v>
      </c>
      <c r="AX45" s="465">
        <f t="shared" si="4"/>
        <v>85.77000000000001</v>
      </c>
      <c r="AY45" s="465">
        <f t="shared" si="4"/>
        <v>549.36</v>
      </c>
      <c r="AZ45" s="466">
        <f t="shared" si="3"/>
        <v>738.17000000000007</v>
      </c>
      <c r="BA45" s="467"/>
      <c r="BB45" s="467"/>
    </row>
    <row r="46" spans="1:54" s="468" customFormat="1" x14ac:dyDescent="0.2">
      <c r="A46" s="447" t="s">
        <v>109</v>
      </c>
      <c r="B46" s="447" t="s">
        <v>141</v>
      </c>
      <c r="C46" s="448">
        <v>386.1</v>
      </c>
      <c r="D46" s="448"/>
      <c r="E46" s="447" t="s">
        <v>116</v>
      </c>
      <c r="F46" s="448"/>
      <c r="G46" s="448"/>
      <c r="H46" s="448">
        <f t="shared" si="5"/>
        <v>386.1</v>
      </c>
      <c r="I46" s="447" t="s">
        <v>245</v>
      </c>
      <c r="J46" s="451" t="s">
        <v>82</v>
      </c>
      <c r="K46" s="452" t="s">
        <v>257</v>
      </c>
      <c r="L46" s="453"/>
      <c r="M46" s="454"/>
      <c r="N46" s="454"/>
      <c r="O46" s="454"/>
      <c r="P46" s="455"/>
      <c r="Q46" s="456">
        <v>0</v>
      </c>
      <c r="R46" s="456">
        <v>0</v>
      </c>
      <c r="S46" s="456">
        <v>386.1</v>
      </c>
      <c r="T46" s="456"/>
      <c r="U46" s="456"/>
      <c r="V46" s="457">
        <v>0</v>
      </c>
      <c r="W46" s="458">
        <v>0</v>
      </c>
      <c r="X46" s="459">
        <v>386.1</v>
      </c>
      <c r="Y46" s="459"/>
      <c r="Z46" s="460"/>
      <c r="AA46" s="461"/>
      <c r="AB46" s="462"/>
      <c r="AC46" s="462"/>
      <c r="AD46" s="462"/>
      <c r="AE46" s="463"/>
      <c r="AF46" s="464"/>
      <c r="AG46" s="462"/>
      <c r="AH46" s="462"/>
      <c r="AI46" s="462"/>
      <c r="AJ46" s="463"/>
      <c r="AK46" s="464"/>
      <c r="AL46" s="462"/>
      <c r="AM46" s="462"/>
      <c r="AN46" s="462"/>
      <c r="AO46" s="462"/>
      <c r="AP46" s="464"/>
      <c r="AQ46" s="462"/>
      <c r="AR46" s="462">
        <v>0</v>
      </c>
      <c r="AS46" s="462">
        <v>0</v>
      </c>
      <c r="AT46" s="463">
        <v>0</v>
      </c>
      <c r="AU46" s="382">
        <f t="shared" si="2"/>
        <v>0</v>
      </c>
      <c r="AV46" s="465">
        <f t="shared" si="4"/>
        <v>0</v>
      </c>
      <c r="AW46" s="465">
        <f t="shared" si="4"/>
        <v>772.2</v>
      </c>
      <c r="AX46" s="465">
        <f t="shared" si="4"/>
        <v>0</v>
      </c>
      <c r="AY46" s="465">
        <f t="shared" si="4"/>
        <v>0</v>
      </c>
      <c r="AZ46" s="466">
        <f t="shared" si="3"/>
        <v>772.2</v>
      </c>
      <c r="BA46" s="467"/>
      <c r="BB46" s="467"/>
    </row>
    <row r="47" spans="1:54" x14ac:dyDescent="0.2">
      <c r="A47" s="429" t="s">
        <v>134</v>
      </c>
      <c r="B47" s="429" t="s">
        <v>141</v>
      </c>
      <c r="C47" s="430">
        <v>137.29</v>
      </c>
      <c r="D47" s="430"/>
      <c r="E47" s="429" t="s">
        <v>116</v>
      </c>
      <c r="F47" s="430"/>
      <c r="G47" s="430"/>
      <c r="H47" s="430">
        <f t="shared" si="5"/>
        <v>137.29</v>
      </c>
      <c r="I47" s="429" t="s">
        <v>230</v>
      </c>
      <c r="J47" s="412" t="s">
        <v>121</v>
      </c>
      <c r="K47" s="414" t="s">
        <v>243</v>
      </c>
      <c r="L47" s="399"/>
      <c r="M47" s="400"/>
      <c r="N47" s="400"/>
      <c r="O47" s="400"/>
      <c r="P47" s="401"/>
      <c r="Q47" s="360">
        <v>0</v>
      </c>
      <c r="R47" s="360">
        <v>0</v>
      </c>
      <c r="S47" s="360">
        <v>137.29</v>
      </c>
      <c r="T47" s="360">
        <v>0</v>
      </c>
      <c r="U47" s="360">
        <v>0</v>
      </c>
      <c r="V47" s="378">
        <v>0</v>
      </c>
      <c r="W47" s="379">
        <v>0</v>
      </c>
      <c r="X47" s="377">
        <v>137.29</v>
      </c>
      <c r="Y47" s="377"/>
      <c r="Z47" s="380"/>
      <c r="AB47" s="377"/>
      <c r="AC47" s="377"/>
      <c r="AD47" s="377"/>
      <c r="AE47" s="380"/>
      <c r="AF47" s="381"/>
      <c r="AG47" s="377"/>
      <c r="AH47" s="377"/>
      <c r="AI47" s="377"/>
      <c r="AJ47" s="380"/>
      <c r="AK47" s="382"/>
      <c r="AL47" s="383"/>
      <c r="AM47" s="383"/>
      <c r="AN47" s="383"/>
      <c r="AO47" s="383"/>
      <c r="AP47" s="382"/>
      <c r="AQ47" s="383"/>
      <c r="AR47" s="383">
        <v>0</v>
      </c>
      <c r="AS47" s="383">
        <v>0</v>
      </c>
      <c r="AT47" s="387">
        <v>0</v>
      </c>
      <c r="AU47" s="382">
        <f t="shared" si="2"/>
        <v>0</v>
      </c>
      <c r="AV47" s="382">
        <f t="shared" si="4"/>
        <v>0</v>
      </c>
      <c r="AW47" s="382">
        <f t="shared" si="4"/>
        <v>274.58</v>
      </c>
      <c r="AX47" s="382">
        <f t="shared" si="4"/>
        <v>0</v>
      </c>
      <c r="AY47" s="382">
        <f t="shared" si="4"/>
        <v>0</v>
      </c>
      <c r="AZ47" s="306">
        <f t="shared" si="3"/>
        <v>274.58</v>
      </c>
      <c r="BA47" s="66"/>
      <c r="BB47" s="66"/>
    </row>
    <row r="48" spans="1:54" x14ac:dyDescent="0.2">
      <c r="A48" s="35" t="s">
        <v>109</v>
      </c>
      <c r="B48" s="35" t="s">
        <v>141</v>
      </c>
      <c r="C48" s="41"/>
      <c r="D48" s="41"/>
      <c r="E48" s="35" t="s">
        <v>116</v>
      </c>
      <c r="F48" s="41"/>
      <c r="G48" s="41"/>
      <c r="H48" s="41">
        <f t="shared" si="5"/>
        <v>0</v>
      </c>
      <c r="I48" s="35"/>
      <c r="J48" s="412" t="s">
        <v>82</v>
      </c>
      <c r="K48" s="413"/>
      <c r="L48" s="399"/>
      <c r="M48" s="400"/>
      <c r="N48" s="400"/>
      <c r="O48" s="400"/>
      <c r="P48" s="401"/>
      <c r="Q48" s="360"/>
      <c r="R48" s="360"/>
      <c r="S48" s="360"/>
      <c r="T48" s="360"/>
      <c r="U48" s="360"/>
      <c r="V48" s="378"/>
      <c r="W48" s="379"/>
      <c r="X48" s="377"/>
      <c r="Y48" s="377"/>
      <c r="Z48" s="380"/>
      <c r="AB48" s="377"/>
      <c r="AC48" s="377"/>
      <c r="AD48" s="377"/>
      <c r="AE48" s="380"/>
      <c r="AF48" s="381"/>
      <c r="AG48" s="377"/>
      <c r="AH48" s="377"/>
      <c r="AI48" s="377"/>
      <c r="AJ48" s="380"/>
      <c r="AK48" s="382"/>
      <c r="AL48" s="383"/>
      <c r="AM48" s="383"/>
      <c r="AN48" s="383"/>
      <c r="AO48" s="383"/>
      <c r="AP48" s="382"/>
      <c r="AQ48" s="383"/>
      <c r="AR48" s="383">
        <v>0</v>
      </c>
      <c r="AS48" s="383">
        <v>0</v>
      </c>
      <c r="AT48" s="387">
        <v>0</v>
      </c>
      <c r="AU48" s="382">
        <f t="shared" si="2"/>
        <v>0</v>
      </c>
      <c r="AV48" s="382">
        <f t="shared" si="4"/>
        <v>0</v>
      </c>
      <c r="AW48" s="382">
        <f t="shared" si="4"/>
        <v>0</v>
      </c>
      <c r="AX48" s="382">
        <f t="shared" si="4"/>
        <v>0</v>
      </c>
      <c r="AY48" s="382">
        <f t="shared" si="4"/>
        <v>0</v>
      </c>
      <c r="AZ48" s="306">
        <f t="shared" si="3"/>
        <v>0</v>
      </c>
      <c r="BA48" s="66"/>
      <c r="BB48" s="66"/>
    </row>
    <row r="49" spans="1:55" x14ac:dyDescent="0.2">
      <c r="A49" s="429" t="s">
        <v>133</v>
      </c>
      <c r="B49" s="429" t="s">
        <v>141</v>
      </c>
      <c r="C49" s="430">
        <v>479.36</v>
      </c>
      <c r="D49" s="430">
        <v>399.01</v>
      </c>
      <c r="E49" s="429" t="s">
        <v>116</v>
      </c>
      <c r="F49" s="430"/>
      <c r="G49" s="430"/>
      <c r="H49" s="430">
        <f t="shared" si="5"/>
        <v>878.37</v>
      </c>
      <c r="I49" s="429" t="s">
        <v>202</v>
      </c>
      <c r="J49" s="412" t="s">
        <v>84</v>
      </c>
      <c r="K49" s="414" t="s">
        <v>208</v>
      </c>
      <c r="L49" s="399"/>
      <c r="M49" s="400"/>
      <c r="N49" s="400"/>
      <c r="O49" s="400"/>
      <c r="P49" s="401"/>
      <c r="Q49" s="360">
        <v>36652</v>
      </c>
      <c r="R49" s="360">
        <v>49</v>
      </c>
      <c r="S49" s="360">
        <v>219.52</v>
      </c>
      <c r="T49" s="360">
        <v>182.73</v>
      </c>
      <c r="U49" s="360">
        <v>0</v>
      </c>
      <c r="V49" s="378">
        <v>80036</v>
      </c>
      <c r="W49" s="379">
        <v>107</v>
      </c>
      <c r="X49" s="377">
        <v>479.36</v>
      </c>
      <c r="Y49" s="377">
        <v>399.01</v>
      </c>
      <c r="Z49" s="380"/>
      <c r="AB49" s="377"/>
      <c r="AC49" s="377"/>
      <c r="AD49" s="377"/>
      <c r="AE49" s="380"/>
      <c r="AF49" s="381"/>
      <c r="AG49" s="377"/>
      <c r="AH49" s="377"/>
      <c r="AI49" s="377"/>
      <c r="AJ49" s="380"/>
      <c r="AK49" s="382"/>
      <c r="AL49" s="383"/>
      <c r="AM49" s="383"/>
      <c r="AN49" s="383"/>
      <c r="AO49" s="383"/>
      <c r="AP49" s="382"/>
      <c r="AQ49" s="383"/>
      <c r="AR49" s="383">
        <v>0</v>
      </c>
      <c r="AS49" s="383">
        <v>0</v>
      </c>
      <c r="AT49" s="387">
        <v>0</v>
      </c>
      <c r="AU49" s="382">
        <f t="shared" si="2"/>
        <v>116688</v>
      </c>
      <c r="AV49" s="382">
        <f t="shared" si="4"/>
        <v>156</v>
      </c>
      <c r="AW49" s="382">
        <f t="shared" si="4"/>
        <v>698.88</v>
      </c>
      <c r="AX49" s="382">
        <f t="shared" si="4"/>
        <v>581.74</v>
      </c>
      <c r="AY49" s="382">
        <f t="shared" si="4"/>
        <v>0</v>
      </c>
      <c r="AZ49" s="306">
        <f t="shared" si="3"/>
        <v>1280.6199999999999</v>
      </c>
      <c r="BA49" s="66"/>
      <c r="BB49" s="66"/>
    </row>
    <row r="50" spans="1:55" x14ac:dyDescent="0.2">
      <c r="A50" s="429" t="s">
        <v>123</v>
      </c>
      <c r="B50" s="429" t="s">
        <v>141</v>
      </c>
      <c r="C50" s="430">
        <v>4.4800000000000004</v>
      </c>
      <c r="D50" s="430"/>
      <c r="E50" s="429" t="s">
        <v>116</v>
      </c>
      <c r="F50" s="430"/>
      <c r="G50" s="430"/>
      <c r="H50" s="430">
        <f t="shared" si="5"/>
        <v>4.4800000000000004</v>
      </c>
      <c r="I50" s="429" t="s">
        <v>202</v>
      </c>
      <c r="J50" s="412" t="s">
        <v>82</v>
      </c>
      <c r="K50" s="414" t="s">
        <v>209</v>
      </c>
      <c r="L50" s="399"/>
      <c r="M50" s="400"/>
      <c r="N50" s="400"/>
      <c r="O50" s="400"/>
      <c r="P50" s="401"/>
      <c r="Q50" s="360">
        <v>748</v>
      </c>
      <c r="R50" s="360">
        <v>1</v>
      </c>
      <c r="S50" s="360">
        <v>4.4800000000000004</v>
      </c>
      <c r="T50" s="360">
        <v>0</v>
      </c>
      <c r="U50" s="360">
        <v>0</v>
      </c>
      <c r="V50" s="378">
        <v>748</v>
      </c>
      <c r="W50" s="379">
        <v>1</v>
      </c>
      <c r="X50" s="377">
        <v>4.4800000000000004</v>
      </c>
      <c r="Y50" s="377"/>
      <c r="Z50" s="380"/>
      <c r="AB50" s="377"/>
      <c r="AC50" s="377"/>
      <c r="AD50" s="377"/>
      <c r="AE50" s="380"/>
      <c r="AF50" s="381"/>
      <c r="AG50" s="377"/>
      <c r="AH50" s="377"/>
      <c r="AI50" s="377"/>
      <c r="AJ50" s="380"/>
      <c r="AK50" s="382"/>
      <c r="AL50" s="383"/>
      <c r="AM50" s="383"/>
      <c r="AN50" s="383"/>
      <c r="AO50" s="383"/>
      <c r="AP50" s="382"/>
      <c r="AQ50" s="383"/>
      <c r="AR50" s="383">
        <v>0</v>
      </c>
      <c r="AS50" s="383">
        <v>0</v>
      </c>
      <c r="AT50" s="387">
        <v>0</v>
      </c>
      <c r="AU50" s="382">
        <f t="shared" si="2"/>
        <v>1496</v>
      </c>
      <c r="AV50" s="382">
        <f t="shared" si="4"/>
        <v>2</v>
      </c>
      <c r="AW50" s="382">
        <f t="shared" si="4"/>
        <v>8.9600000000000009</v>
      </c>
      <c r="AX50" s="382">
        <f t="shared" si="4"/>
        <v>0</v>
      </c>
      <c r="AY50" s="382">
        <f t="shared" si="4"/>
        <v>0</v>
      </c>
      <c r="AZ50" s="306">
        <f t="shared" si="3"/>
        <v>8.9600000000000009</v>
      </c>
      <c r="BA50" s="66"/>
      <c r="BB50" s="66"/>
    </row>
    <row r="51" spans="1:55" x14ac:dyDescent="0.2">
      <c r="A51" s="429" t="s">
        <v>128</v>
      </c>
      <c r="B51" s="429" t="s">
        <v>141</v>
      </c>
      <c r="C51" s="430">
        <v>2159.36</v>
      </c>
      <c r="D51" s="430"/>
      <c r="E51" s="429" t="s">
        <v>116</v>
      </c>
      <c r="F51" s="430"/>
      <c r="G51" s="430"/>
      <c r="H51" s="430">
        <f t="shared" si="5"/>
        <v>2159.36</v>
      </c>
      <c r="I51" s="429" t="s">
        <v>197</v>
      </c>
      <c r="J51" s="412" t="s">
        <v>82</v>
      </c>
      <c r="K51" s="414" t="s">
        <v>210</v>
      </c>
      <c r="L51" s="399"/>
      <c r="M51" s="400"/>
      <c r="N51" s="400"/>
      <c r="O51" s="400"/>
      <c r="P51" s="401"/>
      <c r="Q51" s="360">
        <v>601392</v>
      </c>
      <c r="R51" s="360">
        <v>804</v>
      </c>
      <c r="S51" s="360">
        <v>3601.92</v>
      </c>
      <c r="T51" s="360">
        <v>0</v>
      </c>
      <c r="U51" s="360">
        <v>0</v>
      </c>
      <c r="V51" s="378">
        <v>360536</v>
      </c>
      <c r="W51" s="379">
        <v>482</v>
      </c>
      <c r="X51" s="377">
        <v>2159.36</v>
      </c>
      <c r="Y51" s="377"/>
      <c r="Z51" s="380"/>
      <c r="AB51" s="377"/>
      <c r="AC51" s="377"/>
      <c r="AD51" s="377"/>
      <c r="AE51" s="380"/>
      <c r="AF51" s="381"/>
      <c r="AG51" s="377"/>
      <c r="AH51" s="377"/>
      <c r="AI51" s="377"/>
      <c r="AJ51" s="380"/>
      <c r="AK51" s="382"/>
      <c r="AL51" s="383"/>
      <c r="AM51" s="383"/>
      <c r="AN51" s="383"/>
      <c r="AO51" s="383"/>
      <c r="AP51" s="382"/>
      <c r="AQ51" s="383"/>
      <c r="AR51" s="383">
        <v>0</v>
      </c>
      <c r="AS51" s="383">
        <v>0</v>
      </c>
      <c r="AT51" s="387">
        <v>0</v>
      </c>
      <c r="AU51" s="382">
        <f t="shared" si="2"/>
        <v>961928</v>
      </c>
      <c r="AV51" s="382">
        <f t="shared" si="4"/>
        <v>1286</v>
      </c>
      <c r="AW51" s="382">
        <f t="shared" si="4"/>
        <v>5761.2800000000007</v>
      </c>
      <c r="AX51" s="382">
        <f t="shared" si="4"/>
        <v>0</v>
      </c>
      <c r="AY51" s="382">
        <f t="shared" si="4"/>
        <v>0</v>
      </c>
      <c r="AZ51" s="306">
        <f t="shared" si="3"/>
        <v>5761.2800000000007</v>
      </c>
      <c r="BA51" s="66"/>
      <c r="BB51" s="66"/>
    </row>
    <row r="52" spans="1:55" x14ac:dyDescent="0.2">
      <c r="A52" s="429" t="s">
        <v>130</v>
      </c>
      <c r="B52" s="429" t="s">
        <v>141</v>
      </c>
      <c r="C52" s="430">
        <v>53.76</v>
      </c>
      <c r="D52" s="430">
        <v>44.75</v>
      </c>
      <c r="E52" s="429" t="s">
        <v>116</v>
      </c>
      <c r="F52" s="430"/>
      <c r="G52" s="430"/>
      <c r="H52" s="430">
        <f t="shared" si="5"/>
        <v>98.509999999999991</v>
      </c>
      <c r="I52" s="429" t="s">
        <v>197</v>
      </c>
      <c r="J52" s="412" t="s">
        <v>82</v>
      </c>
      <c r="K52" s="414" t="s">
        <v>211</v>
      </c>
      <c r="L52" s="399"/>
      <c r="M52" s="400"/>
      <c r="N52" s="400"/>
      <c r="O52" s="400"/>
      <c r="P52" s="401"/>
      <c r="Q52" s="360">
        <v>6732</v>
      </c>
      <c r="R52" s="360">
        <v>9</v>
      </c>
      <c r="S52" s="360">
        <v>40.32</v>
      </c>
      <c r="T52" s="360">
        <v>33.56</v>
      </c>
      <c r="U52" s="360">
        <v>0</v>
      </c>
      <c r="V52" s="378">
        <v>8976</v>
      </c>
      <c r="W52" s="379">
        <v>12</v>
      </c>
      <c r="X52" s="377">
        <v>53.76</v>
      </c>
      <c r="Y52" s="377">
        <v>44.75</v>
      </c>
      <c r="Z52" s="380"/>
      <c r="AB52" s="377"/>
      <c r="AC52" s="377"/>
      <c r="AD52" s="377"/>
      <c r="AE52" s="380"/>
      <c r="AF52" s="381"/>
      <c r="AG52" s="377"/>
      <c r="AH52" s="377"/>
      <c r="AI52" s="377"/>
      <c r="AJ52" s="380"/>
      <c r="AK52" s="382"/>
      <c r="AL52" s="383"/>
      <c r="AM52" s="383"/>
      <c r="AN52" s="383"/>
      <c r="AO52" s="383"/>
      <c r="AP52" s="382"/>
      <c r="AQ52" s="383"/>
      <c r="AR52" s="383">
        <v>0</v>
      </c>
      <c r="AS52" s="383">
        <v>0</v>
      </c>
      <c r="AT52" s="387">
        <v>0</v>
      </c>
      <c r="AU52" s="382">
        <f t="shared" si="2"/>
        <v>15708</v>
      </c>
      <c r="AV52" s="382">
        <f t="shared" si="4"/>
        <v>21</v>
      </c>
      <c r="AW52" s="382">
        <f t="shared" si="4"/>
        <v>94.08</v>
      </c>
      <c r="AX52" s="382">
        <f t="shared" si="4"/>
        <v>78.31</v>
      </c>
      <c r="AY52" s="382">
        <f t="shared" si="4"/>
        <v>0</v>
      </c>
      <c r="AZ52" s="306">
        <f t="shared" si="3"/>
        <v>172.39</v>
      </c>
      <c r="BA52" s="66"/>
      <c r="BB52" s="66"/>
    </row>
    <row r="53" spans="1:55" x14ac:dyDescent="0.2">
      <c r="A53" s="429" t="s">
        <v>129</v>
      </c>
      <c r="B53" s="429" t="s">
        <v>141</v>
      </c>
      <c r="C53" s="430">
        <v>340.48</v>
      </c>
      <c r="D53" s="430">
        <v>283.41000000000003</v>
      </c>
      <c r="E53" s="429" t="s">
        <v>116</v>
      </c>
      <c r="F53" s="430"/>
      <c r="G53" s="430"/>
      <c r="H53" s="430">
        <f t="shared" si="5"/>
        <v>623.8900000000001</v>
      </c>
      <c r="I53" s="429" t="s">
        <v>197</v>
      </c>
      <c r="J53" s="412" t="s">
        <v>82</v>
      </c>
      <c r="K53" s="414" t="s">
        <v>212</v>
      </c>
      <c r="L53" s="399"/>
      <c r="M53" s="400"/>
      <c r="N53" s="400"/>
      <c r="O53" s="400"/>
      <c r="P53" s="401"/>
      <c r="Q53" s="360">
        <v>36652</v>
      </c>
      <c r="R53" s="360">
        <v>49</v>
      </c>
      <c r="S53" s="360">
        <v>219.52</v>
      </c>
      <c r="T53" s="360">
        <v>182.73</v>
      </c>
      <c r="U53" s="360">
        <v>0</v>
      </c>
      <c r="V53" s="378">
        <v>56848</v>
      </c>
      <c r="W53" s="379">
        <v>76</v>
      </c>
      <c r="X53" s="377">
        <v>340.48</v>
      </c>
      <c r="Y53" s="377">
        <v>283.41000000000003</v>
      </c>
      <c r="Z53" s="380"/>
      <c r="AB53" s="377"/>
      <c r="AC53" s="377"/>
      <c r="AD53" s="377"/>
      <c r="AE53" s="380"/>
      <c r="AF53" s="381"/>
      <c r="AG53" s="377"/>
      <c r="AH53" s="377"/>
      <c r="AI53" s="377"/>
      <c r="AJ53" s="380"/>
      <c r="AK53" s="382"/>
      <c r="AL53" s="383"/>
      <c r="AM53" s="383"/>
      <c r="AN53" s="383"/>
      <c r="AO53" s="383"/>
      <c r="AP53" s="382"/>
      <c r="AQ53" s="383"/>
      <c r="AR53" s="383">
        <v>0</v>
      </c>
      <c r="AS53" s="383">
        <v>0</v>
      </c>
      <c r="AT53" s="387">
        <v>0</v>
      </c>
      <c r="AU53" s="382">
        <f t="shared" si="2"/>
        <v>93500</v>
      </c>
      <c r="AV53" s="382">
        <f t="shared" si="4"/>
        <v>125</v>
      </c>
      <c r="AW53" s="382">
        <f t="shared" si="4"/>
        <v>560</v>
      </c>
      <c r="AX53" s="382">
        <f t="shared" si="4"/>
        <v>466.14</v>
      </c>
      <c r="AY53" s="382">
        <f t="shared" si="4"/>
        <v>0</v>
      </c>
      <c r="AZ53" s="306">
        <f>SUM(AW53:AY53)</f>
        <v>1026.1399999999999</v>
      </c>
      <c r="BA53" s="66"/>
      <c r="BB53" s="66"/>
    </row>
    <row r="54" spans="1:55" x14ac:dyDescent="0.2">
      <c r="A54" s="429" t="s">
        <v>122</v>
      </c>
      <c r="B54" s="429" t="s">
        <v>141</v>
      </c>
      <c r="C54" s="430">
        <v>199.49</v>
      </c>
      <c r="D54" s="430"/>
      <c r="E54" s="429" t="s">
        <v>116</v>
      </c>
      <c r="F54" s="430"/>
      <c r="G54" s="430"/>
      <c r="H54" s="430">
        <f t="shared" si="5"/>
        <v>199.49</v>
      </c>
      <c r="I54" s="429" t="s">
        <v>197</v>
      </c>
      <c r="J54" s="412" t="s">
        <v>82</v>
      </c>
      <c r="K54" s="413"/>
      <c r="L54" s="399"/>
      <c r="M54" s="400"/>
      <c r="N54" s="400"/>
      <c r="O54" s="400"/>
      <c r="P54" s="401"/>
      <c r="Q54" s="360">
        <v>0</v>
      </c>
      <c r="R54" s="360">
        <v>0</v>
      </c>
      <c r="S54" s="360">
        <v>199.49</v>
      </c>
      <c r="T54" s="360">
        <v>0</v>
      </c>
      <c r="U54" s="360">
        <v>0</v>
      </c>
      <c r="V54" s="378">
        <v>0</v>
      </c>
      <c r="W54" s="379">
        <v>0</v>
      </c>
      <c r="X54" s="377">
        <v>199.49</v>
      </c>
      <c r="Y54" s="377"/>
      <c r="Z54" s="380"/>
      <c r="AB54" s="377"/>
      <c r="AC54" s="377"/>
      <c r="AD54" s="377"/>
      <c r="AE54" s="380"/>
      <c r="AF54" s="381"/>
      <c r="AG54" s="377"/>
      <c r="AH54" s="377"/>
      <c r="AI54" s="377"/>
      <c r="AJ54" s="380"/>
      <c r="AK54" s="382"/>
      <c r="AL54" s="383"/>
      <c r="AM54" s="383"/>
      <c r="AN54" s="383"/>
      <c r="AO54" s="383"/>
      <c r="AP54" s="382"/>
      <c r="AQ54" s="383"/>
      <c r="AR54" s="383">
        <v>0</v>
      </c>
      <c r="AS54" s="383">
        <v>0</v>
      </c>
      <c r="AT54" s="387">
        <v>0</v>
      </c>
      <c r="AU54" s="382">
        <f t="shared" si="2"/>
        <v>0</v>
      </c>
      <c r="AV54" s="382">
        <f t="shared" si="4"/>
        <v>0</v>
      </c>
      <c r="AW54" s="382">
        <f t="shared" si="4"/>
        <v>398.98</v>
      </c>
      <c r="AX54" s="382">
        <f t="shared" si="4"/>
        <v>0</v>
      </c>
      <c r="AY54" s="382">
        <f t="shared" si="4"/>
        <v>0</v>
      </c>
      <c r="AZ54" s="306">
        <f t="shared" si="3"/>
        <v>398.98</v>
      </c>
      <c r="BA54" s="66"/>
      <c r="BB54" s="66"/>
    </row>
    <row r="55" spans="1:55" x14ac:dyDescent="0.2">
      <c r="A55" s="429" t="s">
        <v>124</v>
      </c>
      <c r="B55" s="429" t="s">
        <v>141</v>
      </c>
      <c r="C55" s="430">
        <v>386.1</v>
      </c>
      <c r="D55" s="430"/>
      <c r="E55" s="429" t="s">
        <v>115</v>
      </c>
      <c r="F55" s="430"/>
      <c r="G55" s="430"/>
      <c r="H55" s="430">
        <f t="shared" si="5"/>
        <v>386.1</v>
      </c>
      <c r="I55" s="429" t="s">
        <v>197</v>
      </c>
      <c r="J55" s="412" t="s">
        <v>125</v>
      </c>
      <c r="K55" s="414" t="s">
        <v>213</v>
      </c>
      <c r="L55" s="399"/>
      <c r="M55" s="400"/>
      <c r="N55" s="400"/>
      <c r="O55" s="400"/>
      <c r="P55" s="401"/>
      <c r="Q55" s="360">
        <v>0</v>
      </c>
      <c r="R55" s="360">
        <v>0</v>
      </c>
      <c r="S55" s="360">
        <v>386.1</v>
      </c>
      <c r="T55" s="360">
        <v>0</v>
      </c>
      <c r="U55" s="360">
        <v>0</v>
      </c>
      <c r="V55" s="378">
        <v>0</v>
      </c>
      <c r="W55" s="379">
        <v>0</v>
      </c>
      <c r="X55" s="377">
        <v>386.1</v>
      </c>
      <c r="Y55" s="377"/>
      <c r="Z55" s="380"/>
      <c r="AB55" s="377"/>
      <c r="AC55" s="377"/>
      <c r="AD55" s="377"/>
      <c r="AE55" s="380"/>
      <c r="AF55" s="381"/>
      <c r="AG55" s="377"/>
      <c r="AH55" s="377"/>
      <c r="AI55" s="377"/>
      <c r="AJ55" s="380"/>
      <c r="AK55" s="382"/>
      <c r="AL55" s="383"/>
      <c r="AM55" s="383"/>
      <c r="AN55" s="383"/>
      <c r="AO55" s="383"/>
      <c r="AP55" s="382"/>
      <c r="AQ55" s="383"/>
      <c r="AR55" s="383">
        <v>0</v>
      </c>
      <c r="AS55" s="383">
        <v>0</v>
      </c>
      <c r="AT55" s="387">
        <v>0</v>
      </c>
      <c r="AU55" s="382">
        <f t="shared" si="2"/>
        <v>0</v>
      </c>
      <c r="AV55" s="382">
        <f t="shared" si="4"/>
        <v>0</v>
      </c>
      <c r="AW55" s="382">
        <f t="shared" si="4"/>
        <v>772.2</v>
      </c>
      <c r="AX55" s="382">
        <f t="shared" si="4"/>
        <v>0</v>
      </c>
      <c r="AY55" s="382">
        <f t="shared" si="4"/>
        <v>0</v>
      </c>
      <c r="AZ55" s="306">
        <f t="shared" si="3"/>
        <v>772.2</v>
      </c>
      <c r="BA55" s="66"/>
      <c r="BB55" s="66"/>
    </row>
    <row r="56" spans="1:55" x14ac:dyDescent="0.2">
      <c r="A56" s="35" t="s">
        <v>127</v>
      </c>
      <c r="B56" s="35" t="s">
        <v>141</v>
      </c>
      <c r="C56" s="41"/>
      <c r="D56" s="41"/>
      <c r="E56" s="35" t="s">
        <v>115</v>
      </c>
      <c r="F56" s="41"/>
      <c r="G56" s="41"/>
      <c r="H56" s="41">
        <f t="shared" si="5"/>
        <v>0</v>
      </c>
      <c r="I56" s="35"/>
      <c r="J56" s="412" t="s">
        <v>125</v>
      </c>
      <c r="K56" s="413"/>
      <c r="L56" s="399"/>
      <c r="M56" s="400"/>
      <c r="N56" s="400"/>
      <c r="O56" s="400"/>
      <c r="P56" s="401"/>
      <c r="Q56" s="360"/>
      <c r="R56" s="360"/>
      <c r="S56" s="360"/>
      <c r="T56" s="360"/>
      <c r="U56" s="360"/>
      <c r="V56" s="378"/>
      <c r="W56" s="379"/>
      <c r="X56" s="377"/>
      <c r="Y56" s="377"/>
      <c r="Z56" s="380"/>
      <c r="AB56" s="377"/>
      <c r="AC56" s="377"/>
      <c r="AD56" s="377"/>
      <c r="AE56" s="380"/>
      <c r="AF56" s="381"/>
      <c r="AG56" s="377"/>
      <c r="AH56" s="377"/>
      <c r="AI56" s="377"/>
      <c r="AJ56" s="380"/>
      <c r="AK56" s="382"/>
      <c r="AL56" s="383"/>
      <c r="AM56" s="383"/>
      <c r="AN56" s="383"/>
      <c r="AO56" s="383"/>
      <c r="AP56" s="382"/>
      <c r="AQ56" s="383"/>
      <c r="AR56" s="383">
        <v>0</v>
      </c>
      <c r="AS56" s="383">
        <v>0</v>
      </c>
      <c r="AT56" s="387">
        <v>0</v>
      </c>
      <c r="AU56" s="382">
        <f t="shared" si="2"/>
        <v>0</v>
      </c>
      <c r="AV56" s="382">
        <f t="shared" si="4"/>
        <v>0</v>
      </c>
      <c r="AW56" s="382">
        <f t="shared" si="4"/>
        <v>0</v>
      </c>
      <c r="AX56" s="382">
        <f t="shared" si="4"/>
        <v>0</v>
      </c>
      <c r="AY56" s="382">
        <f t="shared" si="4"/>
        <v>0</v>
      </c>
      <c r="AZ56" s="306">
        <f t="shared" si="3"/>
        <v>0</v>
      </c>
      <c r="BA56" s="66"/>
      <c r="BB56" s="66"/>
    </row>
    <row r="57" spans="1:55" x14ac:dyDescent="0.2">
      <c r="A57" s="35" t="s">
        <v>119</v>
      </c>
      <c r="B57" s="35" t="s">
        <v>141</v>
      </c>
      <c r="C57" s="41"/>
      <c r="D57" s="41"/>
      <c r="E57" s="35" t="s">
        <v>115</v>
      </c>
      <c r="F57" s="41"/>
      <c r="G57" s="41"/>
      <c r="H57" s="41">
        <f t="shared" si="5"/>
        <v>0</v>
      </c>
      <c r="I57" s="35"/>
      <c r="J57" s="412" t="s">
        <v>125</v>
      </c>
      <c r="K57" s="413"/>
      <c r="L57" s="399"/>
      <c r="M57" s="400"/>
      <c r="N57" s="400"/>
      <c r="O57" s="400"/>
      <c r="P57" s="401"/>
      <c r="Q57" s="360"/>
      <c r="R57" s="360"/>
      <c r="S57" s="360"/>
      <c r="T57" s="360"/>
      <c r="U57" s="360"/>
      <c r="V57" s="378"/>
      <c r="W57" s="379"/>
      <c r="X57" s="377"/>
      <c r="Y57" s="377"/>
      <c r="Z57" s="380"/>
      <c r="AB57" s="377"/>
      <c r="AC57" s="377"/>
      <c r="AD57" s="377"/>
      <c r="AE57" s="380"/>
      <c r="AF57" s="381"/>
      <c r="AG57" s="377"/>
      <c r="AH57" s="377"/>
      <c r="AI57" s="377"/>
      <c r="AJ57" s="380"/>
      <c r="AK57" s="382"/>
      <c r="AL57" s="383"/>
      <c r="AM57" s="383"/>
      <c r="AN57" s="383"/>
      <c r="AO57" s="383"/>
      <c r="AP57" s="382"/>
      <c r="AQ57" s="383"/>
      <c r="AR57" s="383">
        <v>0</v>
      </c>
      <c r="AS57" s="383">
        <v>0</v>
      </c>
      <c r="AT57" s="387">
        <v>0</v>
      </c>
      <c r="AU57" s="382">
        <f t="shared" si="2"/>
        <v>0</v>
      </c>
      <c r="AV57" s="382">
        <f t="shared" si="4"/>
        <v>0</v>
      </c>
      <c r="AW57" s="382">
        <f t="shared" si="4"/>
        <v>0</v>
      </c>
      <c r="AX57" s="382">
        <f t="shared" si="4"/>
        <v>0</v>
      </c>
      <c r="AY57" s="382">
        <f t="shared" si="4"/>
        <v>0</v>
      </c>
      <c r="AZ57" s="306">
        <f t="shared" si="3"/>
        <v>0</v>
      </c>
      <c r="BA57" s="66"/>
      <c r="BB57" s="66"/>
    </row>
    <row r="58" spans="1:55" x14ac:dyDescent="0.2">
      <c r="A58" s="429" t="s">
        <v>38</v>
      </c>
      <c r="B58" s="429" t="s">
        <v>141</v>
      </c>
      <c r="C58" s="430">
        <v>891.52</v>
      </c>
      <c r="D58" s="430">
        <v>742.09</v>
      </c>
      <c r="E58" s="429" t="s">
        <v>101</v>
      </c>
      <c r="F58" s="430">
        <v>274.68</v>
      </c>
      <c r="G58" s="430"/>
      <c r="H58" s="430">
        <f t="shared" si="5"/>
        <v>1908.2900000000002</v>
      </c>
      <c r="I58" s="429" t="s">
        <v>230</v>
      </c>
      <c r="J58" s="412" t="s">
        <v>83</v>
      </c>
      <c r="K58" s="414" t="s">
        <v>237</v>
      </c>
      <c r="L58" s="399"/>
      <c r="M58" s="400"/>
      <c r="N58" s="400"/>
      <c r="O58" s="400"/>
      <c r="P58" s="401"/>
      <c r="Q58" s="360">
        <v>175780</v>
      </c>
      <c r="R58" s="360">
        <v>235</v>
      </c>
      <c r="S58" s="360">
        <v>1052.8</v>
      </c>
      <c r="T58" s="360">
        <v>876.34</v>
      </c>
      <c r="U58" s="360">
        <v>273.07</v>
      </c>
      <c r="V58" s="378">
        <v>148852</v>
      </c>
      <c r="W58" s="379">
        <v>199</v>
      </c>
      <c r="X58" s="377">
        <v>891.52</v>
      </c>
      <c r="Y58" s="377">
        <v>742.09</v>
      </c>
      <c r="Z58" s="380">
        <v>274.68</v>
      </c>
      <c r="AB58" s="377"/>
      <c r="AC58" s="377"/>
      <c r="AD58" s="377"/>
      <c r="AE58" s="380"/>
      <c r="AF58" s="381"/>
      <c r="AG58" s="377"/>
      <c r="AH58" s="377"/>
      <c r="AI58" s="377"/>
      <c r="AJ58" s="380"/>
      <c r="AK58" s="382"/>
      <c r="AL58" s="383"/>
      <c r="AM58" s="383"/>
      <c r="AN58" s="383"/>
      <c r="AO58" s="383"/>
      <c r="AP58" s="382"/>
      <c r="AQ58" s="383"/>
      <c r="AR58" s="383">
        <v>0</v>
      </c>
      <c r="AS58" s="383">
        <v>0</v>
      </c>
      <c r="AT58" s="387">
        <v>0</v>
      </c>
      <c r="AU58" s="382">
        <f t="shared" si="2"/>
        <v>324632</v>
      </c>
      <c r="AV58" s="382">
        <f t="shared" si="4"/>
        <v>434</v>
      </c>
      <c r="AW58" s="382">
        <f t="shared" si="4"/>
        <v>1944.32</v>
      </c>
      <c r="AX58" s="382">
        <f t="shared" si="4"/>
        <v>1618.43</v>
      </c>
      <c r="AY58" s="382">
        <f t="shared" si="4"/>
        <v>547.75</v>
      </c>
      <c r="AZ58" s="306">
        <f t="shared" si="3"/>
        <v>4110.5</v>
      </c>
      <c r="BA58" s="66"/>
      <c r="BB58" s="66"/>
    </row>
    <row r="59" spans="1:55" x14ac:dyDescent="0.2">
      <c r="A59" s="429" t="s">
        <v>39</v>
      </c>
      <c r="B59" s="429" t="s">
        <v>141</v>
      </c>
      <c r="C59" s="430">
        <v>53.76</v>
      </c>
      <c r="D59" s="430">
        <v>44.75</v>
      </c>
      <c r="E59" s="429" t="s">
        <v>101</v>
      </c>
      <c r="F59" s="430">
        <v>274.68</v>
      </c>
      <c r="G59" s="430"/>
      <c r="H59" s="430">
        <f t="shared" si="5"/>
        <v>373.19</v>
      </c>
      <c r="I59" s="432" t="s">
        <v>230</v>
      </c>
      <c r="J59" s="412" t="s">
        <v>83</v>
      </c>
      <c r="K59" s="414" t="s">
        <v>238</v>
      </c>
      <c r="L59" s="399"/>
      <c r="M59" s="400"/>
      <c r="N59" s="400"/>
      <c r="O59" s="400"/>
      <c r="P59" s="401"/>
      <c r="Q59" s="360">
        <v>6732</v>
      </c>
      <c r="R59" s="360">
        <v>9</v>
      </c>
      <c r="S59" s="360">
        <v>40.32</v>
      </c>
      <c r="T59" s="360">
        <v>33.56</v>
      </c>
      <c r="U59" s="360">
        <v>273.07</v>
      </c>
      <c r="V59" s="378">
        <v>8976</v>
      </c>
      <c r="W59" s="379">
        <v>12</v>
      </c>
      <c r="X59" s="377">
        <v>53.76</v>
      </c>
      <c r="Y59" s="377">
        <v>44.75</v>
      </c>
      <c r="Z59" s="380">
        <v>274.68</v>
      </c>
      <c r="AB59" s="377"/>
      <c r="AC59" s="377"/>
      <c r="AD59" s="377"/>
      <c r="AE59" s="380"/>
      <c r="AF59" s="381"/>
      <c r="AG59" s="377"/>
      <c r="AH59" s="377"/>
      <c r="AI59" s="377"/>
      <c r="AJ59" s="380"/>
      <c r="AK59" s="382"/>
      <c r="AL59" s="383"/>
      <c r="AM59" s="383"/>
      <c r="AN59" s="383"/>
      <c r="AO59" s="383"/>
      <c r="AP59" s="382"/>
      <c r="AQ59" s="383"/>
      <c r="AR59" s="383">
        <v>0</v>
      </c>
      <c r="AS59" s="383">
        <v>0</v>
      </c>
      <c r="AT59" s="387">
        <v>0</v>
      </c>
      <c r="AU59" s="382">
        <f t="shared" si="2"/>
        <v>15708</v>
      </c>
      <c r="AV59" s="382">
        <f t="shared" si="4"/>
        <v>21</v>
      </c>
      <c r="AW59" s="382">
        <f t="shared" si="4"/>
        <v>94.08</v>
      </c>
      <c r="AX59" s="382">
        <f t="shared" si="4"/>
        <v>78.31</v>
      </c>
      <c r="AY59" s="382">
        <f t="shared" si="4"/>
        <v>547.75</v>
      </c>
      <c r="AZ59" s="306">
        <f t="shared" si="3"/>
        <v>720.14</v>
      </c>
      <c r="BA59" s="66"/>
      <c r="BB59" s="66"/>
    </row>
    <row r="60" spans="1:55" x14ac:dyDescent="0.2">
      <c r="A60" s="429" t="s">
        <v>40</v>
      </c>
      <c r="B60" s="429" t="s">
        <v>141</v>
      </c>
      <c r="C60" s="430">
        <v>1442.56</v>
      </c>
      <c r="D60" s="430">
        <v>1200.77</v>
      </c>
      <c r="E60" s="429" t="s">
        <v>101</v>
      </c>
      <c r="F60" s="430">
        <v>274.68</v>
      </c>
      <c r="G60" s="430"/>
      <c r="H60" s="430">
        <f t="shared" si="5"/>
        <v>2918.0099999999998</v>
      </c>
      <c r="I60" s="429" t="s">
        <v>230</v>
      </c>
      <c r="J60" s="412" t="s">
        <v>83</v>
      </c>
      <c r="K60" s="414" t="s">
        <v>239</v>
      </c>
      <c r="L60" s="399"/>
      <c r="M60" s="400"/>
      <c r="N60" s="400"/>
      <c r="O60" s="400"/>
      <c r="P60" s="401"/>
      <c r="Q60" s="360">
        <v>216920</v>
      </c>
      <c r="R60" s="360">
        <v>290</v>
      </c>
      <c r="S60" s="360">
        <v>1299.2</v>
      </c>
      <c r="T60" s="360">
        <v>1081.44</v>
      </c>
      <c r="U60" s="360">
        <v>273.07</v>
      </c>
      <c r="V60" s="378">
        <v>240856</v>
      </c>
      <c r="W60" s="379">
        <v>322</v>
      </c>
      <c r="X60" s="377">
        <v>1442.56</v>
      </c>
      <c r="Y60" s="377">
        <v>1200.77</v>
      </c>
      <c r="Z60" s="380">
        <v>274.68</v>
      </c>
      <c r="AB60" s="377"/>
      <c r="AC60" s="377"/>
      <c r="AD60" s="377"/>
      <c r="AE60" s="380"/>
      <c r="AF60" s="381"/>
      <c r="AG60" s="377"/>
      <c r="AH60" s="377"/>
      <c r="AI60" s="377"/>
      <c r="AJ60" s="380"/>
      <c r="AK60" s="382"/>
      <c r="AL60" s="383"/>
      <c r="AM60" s="383"/>
      <c r="AN60" s="383"/>
      <c r="AO60" s="383"/>
      <c r="AP60" s="382"/>
      <c r="AQ60" s="383"/>
      <c r="AR60" s="383">
        <v>0</v>
      </c>
      <c r="AS60" s="383">
        <v>0</v>
      </c>
      <c r="AT60" s="387">
        <v>0</v>
      </c>
      <c r="AU60" s="382">
        <f t="shared" si="2"/>
        <v>457776</v>
      </c>
      <c r="AV60" s="382">
        <f t="shared" si="4"/>
        <v>612</v>
      </c>
      <c r="AW60" s="382">
        <f t="shared" si="4"/>
        <v>2741.76</v>
      </c>
      <c r="AX60" s="382">
        <f t="shared" si="4"/>
        <v>2282.21</v>
      </c>
      <c r="AY60" s="382">
        <f t="shared" si="4"/>
        <v>547.75</v>
      </c>
      <c r="AZ60" s="306">
        <f t="shared" si="3"/>
        <v>5571.72</v>
      </c>
      <c r="BA60" s="66"/>
      <c r="BB60" s="66"/>
      <c r="BC60" s="3"/>
    </row>
    <row r="61" spans="1:55" s="6" customFormat="1" x14ac:dyDescent="0.2">
      <c r="A61" s="429" t="s">
        <v>56</v>
      </c>
      <c r="B61" s="429" t="s">
        <v>141</v>
      </c>
      <c r="C61" s="430">
        <v>255.36</v>
      </c>
      <c r="D61" s="430">
        <v>212.56</v>
      </c>
      <c r="E61" s="429" t="s">
        <v>101</v>
      </c>
      <c r="F61" s="430">
        <v>274.68</v>
      </c>
      <c r="G61" s="430"/>
      <c r="H61" s="430">
        <f t="shared" si="5"/>
        <v>742.6</v>
      </c>
      <c r="I61" s="429" t="s">
        <v>214</v>
      </c>
      <c r="J61" s="412" t="s">
        <v>86</v>
      </c>
      <c r="K61" s="413"/>
      <c r="L61" s="399">
        <v>32912</v>
      </c>
      <c r="M61" s="400">
        <v>44</v>
      </c>
      <c r="N61" s="400">
        <v>197.12</v>
      </c>
      <c r="O61" s="400">
        <v>164.08</v>
      </c>
      <c r="P61" s="401">
        <v>270.67</v>
      </c>
      <c r="Q61" s="360"/>
      <c r="R61" s="360"/>
      <c r="S61" s="360"/>
      <c r="T61" s="360"/>
      <c r="U61" s="360"/>
      <c r="V61" s="390">
        <v>42636</v>
      </c>
      <c r="W61" s="391">
        <v>57</v>
      </c>
      <c r="X61" s="392">
        <v>255.36</v>
      </c>
      <c r="Y61" s="392">
        <v>212.56</v>
      </c>
      <c r="Z61" s="393">
        <v>274.68</v>
      </c>
      <c r="AB61" s="392"/>
      <c r="AC61" s="392"/>
      <c r="AD61" s="392"/>
      <c r="AE61" s="393"/>
      <c r="AF61" s="394"/>
      <c r="AG61" s="392"/>
      <c r="AH61" s="392"/>
      <c r="AI61" s="392"/>
      <c r="AJ61" s="393"/>
      <c r="AK61" s="394"/>
      <c r="AL61" s="392"/>
      <c r="AM61" s="392"/>
      <c r="AN61" s="392"/>
      <c r="AO61" s="392"/>
      <c r="AP61" s="394"/>
      <c r="AQ61" s="392"/>
      <c r="AR61" s="392">
        <v>0</v>
      </c>
      <c r="AS61" s="392">
        <v>0</v>
      </c>
      <c r="AT61" s="393">
        <v>0</v>
      </c>
      <c r="AU61" s="382">
        <f t="shared" si="2"/>
        <v>75548</v>
      </c>
      <c r="AV61" s="394">
        <f t="shared" si="4"/>
        <v>101</v>
      </c>
      <c r="AW61" s="394">
        <f t="shared" si="4"/>
        <v>452.48</v>
      </c>
      <c r="AX61" s="394">
        <f t="shared" si="4"/>
        <v>376.64</v>
      </c>
      <c r="AY61" s="394">
        <f t="shared" si="4"/>
        <v>545.35</v>
      </c>
      <c r="AZ61" s="314">
        <f t="shared" si="3"/>
        <v>1374.47</v>
      </c>
      <c r="BA61" s="218"/>
      <c r="BB61" s="218"/>
    </row>
    <row r="62" spans="1:55" s="5" customFormat="1" x14ac:dyDescent="0.2">
      <c r="A62" s="429" t="s">
        <v>41</v>
      </c>
      <c r="B62" s="429" t="s">
        <v>141</v>
      </c>
      <c r="C62" s="430">
        <v>199.49</v>
      </c>
      <c r="D62" s="430"/>
      <c r="E62" s="429" t="s">
        <v>103</v>
      </c>
      <c r="F62" s="430"/>
      <c r="G62" s="430"/>
      <c r="H62" s="430">
        <f t="shared" si="5"/>
        <v>199.49</v>
      </c>
      <c r="I62" s="429" t="s">
        <v>202</v>
      </c>
      <c r="J62" s="412" t="s">
        <v>84</v>
      </c>
      <c r="K62" s="414" t="s">
        <v>215</v>
      </c>
      <c r="L62" s="399"/>
      <c r="M62" s="400"/>
      <c r="N62" s="400"/>
      <c r="O62" s="400"/>
      <c r="P62" s="401"/>
      <c r="Q62" s="360">
        <v>0</v>
      </c>
      <c r="R62" s="360">
        <v>0</v>
      </c>
      <c r="S62" s="360">
        <v>199.49</v>
      </c>
      <c r="T62" s="360">
        <v>0</v>
      </c>
      <c r="U62" s="360">
        <v>0</v>
      </c>
      <c r="V62" s="395">
        <v>0</v>
      </c>
      <c r="W62" s="396">
        <v>0</v>
      </c>
      <c r="X62" s="383">
        <v>199.49</v>
      </c>
      <c r="Y62" s="383"/>
      <c r="Z62" s="387"/>
      <c r="AB62" s="383"/>
      <c r="AC62" s="383"/>
      <c r="AD62" s="383"/>
      <c r="AE62" s="387"/>
      <c r="AF62" s="382"/>
      <c r="AG62" s="383"/>
      <c r="AH62" s="383"/>
      <c r="AI62" s="383"/>
      <c r="AJ62" s="387"/>
      <c r="AK62" s="382"/>
      <c r="AL62" s="383"/>
      <c r="AM62" s="383"/>
      <c r="AN62" s="383"/>
      <c r="AO62" s="383"/>
      <c r="AP62" s="382"/>
      <c r="AQ62" s="383"/>
      <c r="AR62" s="383">
        <v>0</v>
      </c>
      <c r="AS62" s="383">
        <v>0</v>
      </c>
      <c r="AT62" s="387">
        <v>0</v>
      </c>
      <c r="AU62" s="382">
        <f t="shared" si="2"/>
        <v>0</v>
      </c>
      <c r="AV62" s="382">
        <f t="shared" si="4"/>
        <v>0</v>
      </c>
      <c r="AW62" s="382">
        <f t="shared" si="4"/>
        <v>398.98</v>
      </c>
      <c r="AX62" s="382">
        <f t="shared" si="4"/>
        <v>0</v>
      </c>
      <c r="AY62" s="382">
        <f t="shared" si="4"/>
        <v>0</v>
      </c>
      <c r="AZ62" s="306">
        <f t="shared" si="3"/>
        <v>398.98</v>
      </c>
      <c r="BA62" s="89"/>
      <c r="BB62" s="90"/>
    </row>
    <row r="63" spans="1:55" s="5" customFormat="1" x14ac:dyDescent="0.2">
      <c r="A63" s="429" t="s">
        <v>42</v>
      </c>
      <c r="B63" s="429" t="s">
        <v>141</v>
      </c>
      <c r="C63" s="430">
        <v>199.49</v>
      </c>
      <c r="D63" s="430"/>
      <c r="E63" s="429" t="s">
        <v>103</v>
      </c>
      <c r="F63" s="430"/>
      <c r="G63" s="430"/>
      <c r="H63" s="430">
        <f t="shared" si="5"/>
        <v>199.49</v>
      </c>
      <c r="I63" s="429" t="s">
        <v>202</v>
      </c>
      <c r="J63" s="412" t="s">
        <v>85</v>
      </c>
      <c r="K63" s="414" t="s">
        <v>216</v>
      </c>
      <c r="L63" s="399"/>
      <c r="M63" s="400"/>
      <c r="N63" s="400"/>
      <c r="O63" s="400"/>
      <c r="P63" s="401"/>
      <c r="Q63" s="360"/>
      <c r="R63" s="360"/>
      <c r="S63" s="360">
        <v>199.49</v>
      </c>
      <c r="T63" s="360">
        <v>0</v>
      </c>
      <c r="U63" s="360">
        <v>0</v>
      </c>
      <c r="V63" s="395">
        <v>0</v>
      </c>
      <c r="W63" s="396">
        <v>0</v>
      </c>
      <c r="X63" s="383">
        <v>199.49</v>
      </c>
      <c r="Y63" s="383"/>
      <c r="Z63" s="387"/>
      <c r="AB63" s="383"/>
      <c r="AC63" s="383"/>
      <c r="AD63" s="383"/>
      <c r="AE63" s="387"/>
      <c r="AF63" s="382"/>
      <c r="AG63" s="383"/>
      <c r="AH63" s="383"/>
      <c r="AI63" s="383"/>
      <c r="AJ63" s="387"/>
      <c r="AK63" s="382"/>
      <c r="AL63" s="383"/>
      <c r="AM63" s="383"/>
      <c r="AN63" s="383"/>
      <c r="AO63" s="383"/>
      <c r="AP63" s="382"/>
      <c r="AQ63" s="383"/>
      <c r="AR63" s="383">
        <v>0</v>
      </c>
      <c r="AS63" s="383">
        <v>0</v>
      </c>
      <c r="AT63" s="387">
        <v>0</v>
      </c>
      <c r="AU63" s="382">
        <f t="shared" si="2"/>
        <v>0</v>
      </c>
      <c r="AV63" s="382">
        <f t="shared" si="4"/>
        <v>0</v>
      </c>
      <c r="AW63" s="382">
        <f t="shared" si="4"/>
        <v>398.98</v>
      </c>
      <c r="AX63" s="382">
        <f t="shared" si="4"/>
        <v>0</v>
      </c>
      <c r="AY63" s="382">
        <f t="shared" si="4"/>
        <v>0</v>
      </c>
      <c r="AZ63" s="306">
        <f t="shared" si="3"/>
        <v>398.98</v>
      </c>
      <c r="BA63" s="90"/>
      <c r="BB63" s="90"/>
    </row>
    <row r="64" spans="1:55" s="5" customFormat="1" x14ac:dyDescent="0.2">
      <c r="A64" s="429" t="s">
        <v>90</v>
      </c>
      <c r="B64" s="429" t="s">
        <v>141</v>
      </c>
      <c r="C64" s="430">
        <v>386.1</v>
      </c>
      <c r="D64" s="430"/>
      <c r="E64" s="429" t="s">
        <v>103</v>
      </c>
      <c r="F64" s="430"/>
      <c r="G64" s="430"/>
      <c r="H64" s="430">
        <f t="shared" si="5"/>
        <v>386.1</v>
      </c>
      <c r="I64" s="429" t="s">
        <v>202</v>
      </c>
      <c r="J64" s="412" t="s">
        <v>84</v>
      </c>
      <c r="K64" s="413"/>
      <c r="L64" s="399"/>
      <c r="M64" s="400"/>
      <c r="N64" s="400"/>
      <c r="O64" s="400"/>
      <c r="P64" s="401"/>
      <c r="Q64" s="360">
        <v>748</v>
      </c>
      <c r="R64" s="360">
        <v>1</v>
      </c>
      <c r="S64" s="360">
        <v>386.1</v>
      </c>
      <c r="T64" s="360">
        <v>0</v>
      </c>
      <c r="U64" s="360">
        <v>0</v>
      </c>
      <c r="V64" s="395">
        <v>0</v>
      </c>
      <c r="W64" s="396">
        <v>0</v>
      </c>
      <c r="X64" s="383">
        <v>386.1</v>
      </c>
      <c r="Y64" s="383"/>
      <c r="Z64" s="387"/>
      <c r="AB64" s="383"/>
      <c r="AC64" s="383"/>
      <c r="AD64" s="383"/>
      <c r="AE64" s="387"/>
      <c r="AF64" s="382"/>
      <c r="AG64" s="383"/>
      <c r="AH64" s="383"/>
      <c r="AI64" s="383"/>
      <c r="AJ64" s="387"/>
      <c r="AK64" s="382"/>
      <c r="AL64" s="383"/>
      <c r="AM64" s="383"/>
      <c r="AN64" s="383"/>
      <c r="AO64" s="383"/>
      <c r="AP64" s="382"/>
      <c r="AQ64" s="383"/>
      <c r="AR64" s="383">
        <v>0</v>
      </c>
      <c r="AS64" s="383">
        <v>0</v>
      </c>
      <c r="AT64" s="387">
        <v>0</v>
      </c>
      <c r="AU64" s="382">
        <f t="shared" si="2"/>
        <v>748</v>
      </c>
      <c r="AV64" s="382">
        <f t="shared" si="4"/>
        <v>1</v>
      </c>
      <c r="AW64" s="382">
        <f t="shared" si="4"/>
        <v>772.2</v>
      </c>
      <c r="AX64" s="382">
        <f t="shared" si="4"/>
        <v>0</v>
      </c>
      <c r="AY64" s="382">
        <f t="shared" si="4"/>
        <v>0</v>
      </c>
      <c r="AZ64" s="306">
        <f t="shared" si="3"/>
        <v>772.2</v>
      </c>
      <c r="BA64" s="90"/>
      <c r="BB64" s="90"/>
    </row>
    <row r="65" spans="1:54" s="5" customFormat="1" x14ac:dyDescent="0.2">
      <c r="A65" s="429" t="s">
        <v>43</v>
      </c>
      <c r="B65" s="429" t="s">
        <v>141</v>
      </c>
      <c r="C65" s="430">
        <v>199.49</v>
      </c>
      <c r="D65" s="430"/>
      <c r="E65" s="429" t="s">
        <v>103</v>
      </c>
      <c r="F65" s="430"/>
      <c r="G65" s="430"/>
      <c r="H65" s="430">
        <f t="shared" si="5"/>
        <v>199.49</v>
      </c>
      <c r="I65" s="429" t="s">
        <v>202</v>
      </c>
      <c r="J65" s="412" t="s">
        <v>84</v>
      </c>
      <c r="K65" s="413"/>
      <c r="L65" s="399"/>
      <c r="M65" s="400"/>
      <c r="N65" s="400"/>
      <c r="O65" s="400"/>
      <c r="P65" s="401"/>
      <c r="Q65" s="360">
        <v>748</v>
      </c>
      <c r="R65" s="360">
        <v>1</v>
      </c>
      <c r="S65" s="360">
        <v>199.49</v>
      </c>
      <c r="T65" s="360">
        <v>0</v>
      </c>
      <c r="U65" s="360">
        <v>0</v>
      </c>
      <c r="V65" s="395">
        <v>0</v>
      </c>
      <c r="W65" s="396">
        <v>0</v>
      </c>
      <c r="X65" s="383">
        <v>199.49</v>
      </c>
      <c r="Y65" s="383"/>
      <c r="Z65" s="387"/>
      <c r="AB65" s="383"/>
      <c r="AC65" s="383"/>
      <c r="AD65" s="383"/>
      <c r="AE65" s="387"/>
      <c r="AF65" s="382"/>
      <c r="AG65" s="383"/>
      <c r="AH65" s="383"/>
      <c r="AI65" s="383"/>
      <c r="AJ65" s="387"/>
      <c r="AK65" s="382"/>
      <c r="AL65" s="383"/>
      <c r="AM65" s="383"/>
      <c r="AN65" s="383"/>
      <c r="AO65" s="383"/>
      <c r="AP65" s="382"/>
      <c r="AQ65" s="383"/>
      <c r="AR65" s="383">
        <v>0</v>
      </c>
      <c r="AS65" s="383">
        <v>0</v>
      </c>
      <c r="AT65" s="387">
        <v>0</v>
      </c>
      <c r="AU65" s="382">
        <f t="shared" si="2"/>
        <v>748</v>
      </c>
      <c r="AV65" s="382">
        <f t="shared" si="4"/>
        <v>1</v>
      </c>
      <c r="AW65" s="382">
        <f t="shared" si="4"/>
        <v>398.98</v>
      </c>
      <c r="AX65" s="382">
        <f t="shared" si="4"/>
        <v>0</v>
      </c>
      <c r="AY65" s="382">
        <f t="shared" si="4"/>
        <v>0</v>
      </c>
      <c r="AZ65" s="306">
        <f t="shared" si="3"/>
        <v>398.98</v>
      </c>
      <c r="BA65" s="90"/>
      <c r="BB65" s="90"/>
    </row>
    <row r="66" spans="1:54" s="5" customFormat="1" x14ac:dyDescent="0.2">
      <c r="A66" s="429" t="s">
        <v>44</v>
      </c>
      <c r="B66" s="429" t="s">
        <v>141</v>
      </c>
      <c r="C66" s="430">
        <v>199.49</v>
      </c>
      <c r="D66" s="430"/>
      <c r="E66" s="429" t="s">
        <v>103</v>
      </c>
      <c r="F66" s="430"/>
      <c r="G66" s="430"/>
      <c r="H66" s="430">
        <f t="shared" si="5"/>
        <v>199.49</v>
      </c>
      <c r="I66" s="429" t="s">
        <v>202</v>
      </c>
      <c r="J66" s="412" t="s">
        <v>84</v>
      </c>
      <c r="K66" s="414" t="s">
        <v>217</v>
      </c>
      <c r="L66" s="399"/>
      <c r="M66" s="400"/>
      <c r="N66" s="400"/>
      <c r="O66" s="400"/>
      <c r="P66" s="401"/>
      <c r="Q66" s="360">
        <v>0</v>
      </c>
      <c r="R66" s="360">
        <v>0</v>
      </c>
      <c r="S66" s="360">
        <v>199.49</v>
      </c>
      <c r="T66" s="360">
        <v>0</v>
      </c>
      <c r="U66" s="360">
        <v>0</v>
      </c>
      <c r="V66" s="395">
        <v>0</v>
      </c>
      <c r="W66" s="396">
        <v>0</v>
      </c>
      <c r="X66" s="383">
        <v>199.49</v>
      </c>
      <c r="Y66" s="383"/>
      <c r="Z66" s="387"/>
      <c r="AB66" s="383"/>
      <c r="AC66" s="383"/>
      <c r="AD66" s="383"/>
      <c r="AE66" s="387"/>
      <c r="AF66" s="382"/>
      <c r="AG66" s="383"/>
      <c r="AH66" s="383"/>
      <c r="AI66" s="383"/>
      <c r="AJ66" s="387"/>
      <c r="AK66" s="382"/>
      <c r="AL66" s="383"/>
      <c r="AM66" s="383"/>
      <c r="AN66" s="383"/>
      <c r="AO66" s="383"/>
      <c r="AP66" s="382"/>
      <c r="AQ66" s="383"/>
      <c r="AR66" s="383">
        <v>0</v>
      </c>
      <c r="AS66" s="383">
        <v>0</v>
      </c>
      <c r="AT66" s="387">
        <v>0</v>
      </c>
      <c r="AU66" s="382">
        <f t="shared" si="2"/>
        <v>0</v>
      </c>
      <c r="AV66" s="382">
        <f t="shared" si="4"/>
        <v>0</v>
      </c>
      <c r="AW66" s="382">
        <f t="shared" si="4"/>
        <v>398.98</v>
      </c>
      <c r="AX66" s="382">
        <f t="shared" si="4"/>
        <v>0</v>
      </c>
      <c r="AY66" s="382">
        <f t="shared" si="4"/>
        <v>0</v>
      </c>
      <c r="AZ66" s="306">
        <f t="shared" si="3"/>
        <v>398.98</v>
      </c>
      <c r="BA66" s="90"/>
      <c r="BB66" s="90"/>
    </row>
    <row r="67" spans="1:54" s="5" customFormat="1" x14ac:dyDescent="0.2">
      <c r="A67" s="429" t="s">
        <v>1</v>
      </c>
      <c r="B67" s="429" t="s">
        <v>141</v>
      </c>
      <c r="C67" s="430">
        <v>199.49</v>
      </c>
      <c r="D67" s="430">
        <v>0</v>
      </c>
      <c r="E67" s="429" t="s">
        <v>103</v>
      </c>
      <c r="F67" s="430"/>
      <c r="G67" s="430"/>
      <c r="H67" s="430">
        <f t="shared" si="5"/>
        <v>199.49</v>
      </c>
      <c r="I67" s="429" t="s">
        <v>202</v>
      </c>
      <c r="J67" s="412" t="s">
        <v>72</v>
      </c>
      <c r="K67" s="414" t="s">
        <v>218</v>
      </c>
      <c r="L67" s="399"/>
      <c r="M67" s="400"/>
      <c r="N67" s="400"/>
      <c r="O67" s="400"/>
      <c r="P67" s="401"/>
      <c r="Q67" s="360">
        <v>0</v>
      </c>
      <c r="R67" s="360">
        <v>0</v>
      </c>
      <c r="S67" s="360">
        <v>-199.49</v>
      </c>
      <c r="T67" s="360">
        <v>0</v>
      </c>
      <c r="U67" s="360">
        <v>0</v>
      </c>
      <c r="V67" s="395">
        <v>0</v>
      </c>
      <c r="W67" s="396">
        <v>0</v>
      </c>
      <c r="X67" s="383">
        <v>199.49</v>
      </c>
      <c r="Y67" s="383"/>
      <c r="Z67" s="387"/>
      <c r="AB67" s="383"/>
      <c r="AC67" s="383"/>
      <c r="AD67" s="383"/>
      <c r="AE67" s="387"/>
      <c r="AF67" s="382"/>
      <c r="AG67" s="383"/>
      <c r="AH67" s="383"/>
      <c r="AI67" s="383"/>
      <c r="AJ67" s="387"/>
      <c r="AK67" s="382"/>
      <c r="AL67" s="383"/>
      <c r="AM67" s="383"/>
      <c r="AN67" s="383"/>
      <c r="AO67" s="383"/>
      <c r="AP67" s="382"/>
      <c r="AQ67" s="383"/>
      <c r="AR67" s="383">
        <v>0</v>
      </c>
      <c r="AS67" s="383">
        <v>0</v>
      </c>
      <c r="AT67" s="387">
        <v>0</v>
      </c>
      <c r="AU67" s="382">
        <f t="shared" si="2"/>
        <v>0</v>
      </c>
      <c r="AV67" s="382">
        <f t="shared" si="4"/>
        <v>0</v>
      </c>
      <c r="AW67" s="382">
        <f t="shared" si="4"/>
        <v>0</v>
      </c>
      <c r="AX67" s="382">
        <f t="shared" si="4"/>
        <v>0</v>
      </c>
      <c r="AY67" s="382">
        <f t="shared" si="4"/>
        <v>0</v>
      </c>
      <c r="AZ67" s="306">
        <f t="shared" si="3"/>
        <v>0</v>
      </c>
      <c r="BA67" s="90"/>
      <c r="BB67" s="90"/>
    </row>
    <row r="68" spans="1:54" s="5" customFormat="1" x14ac:dyDescent="0.2">
      <c r="A68" s="429" t="s">
        <v>45</v>
      </c>
      <c r="B68" s="429" t="s">
        <v>141</v>
      </c>
      <c r="C68" s="430">
        <v>183.68</v>
      </c>
      <c r="D68" s="430">
        <v>152.88999999999999</v>
      </c>
      <c r="E68" s="429" t="s">
        <v>101</v>
      </c>
      <c r="F68" s="430">
        <v>411.09</v>
      </c>
      <c r="G68" s="430"/>
      <c r="H68" s="430">
        <f t="shared" si="5"/>
        <v>747.66</v>
      </c>
      <c r="I68" s="429" t="s">
        <v>202</v>
      </c>
      <c r="J68" s="412" t="s">
        <v>84</v>
      </c>
      <c r="K68" s="414" t="s">
        <v>219</v>
      </c>
      <c r="L68" s="399"/>
      <c r="M68" s="400"/>
      <c r="N68" s="400"/>
      <c r="O68" s="400"/>
      <c r="P68" s="401"/>
      <c r="Q68" s="360">
        <v>28424</v>
      </c>
      <c r="R68" s="360">
        <v>38</v>
      </c>
      <c r="S68" s="360">
        <v>170.24</v>
      </c>
      <c r="T68" s="360">
        <v>141.71</v>
      </c>
      <c r="U68" s="360">
        <v>407</v>
      </c>
      <c r="V68" s="395">
        <v>30668</v>
      </c>
      <c r="W68" s="396">
        <v>41</v>
      </c>
      <c r="X68" s="383">
        <v>183.68</v>
      </c>
      <c r="Y68" s="383">
        <v>152.88999999999999</v>
      </c>
      <c r="Z68" s="387">
        <v>411.09</v>
      </c>
      <c r="AB68" s="383"/>
      <c r="AC68" s="383"/>
      <c r="AD68" s="383"/>
      <c r="AE68" s="387"/>
      <c r="AF68" s="382"/>
      <c r="AG68" s="383"/>
      <c r="AH68" s="383"/>
      <c r="AI68" s="383"/>
      <c r="AJ68" s="387"/>
      <c r="AK68" s="382"/>
      <c r="AL68" s="383"/>
      <c r="AM68" s="383"/>
      <c r="AN68" s="383"/>
      <c r="AO68" s="383"/>
      <c r="AP68" s="382"/>
      <c r="AQ68" s="383"/>
      <c r="AR68" s="383">
        <v>0</v>
      </c>
      <c r="AS68" s="383">
        <v>0</v>
      </c>
      <c r="AT68" s="387">
        <v>0</v>
      </c>
      <c r="AU68" s="382">
        <f t="shared" si="2"/>
        <v>59092</v>
      </c>
      <c r="AV68" s="382">
        <f t="shared" si="4"/>
        <v>79</v>
      </c>
      <c r="AW68" s="382">
        <f t="shared" si="4"/>
        <v>353.92</v>
      </c>
      <c r="AX68" s="382">
        <f t="shared" si="4"/>
        <v>294.60000000000002</v>
      </c>
      <c r="AY68" s="382">
        <f t="shared" si="4"/>
        <v>818.08999999999992</v>
      </c>
      <c r="AZ68" s="306">
        <f t="shared" si="3"/>
        <v>1466.61</v>
      </c>
      <c r="BA68" s="90"/>
      <c r="BB68" s="90"/>
    </row>
    <row r="69" spans="1:54" s="5" customFormat="1" x14ac:dyDescent="0.2">
      <c r="A69" s="429" t="s">
        <v>46</v>
      </c>
      <c r="B69" s="429" t="s">
        <v>141</v>
      </c>
      <c r="C69" s="430">
        <v>35.840000000000003</v>
      </c>
      <c r="D69" s="430"/>
      <c r="E69" s="429" t="s">
        <v>103</v>
      </c>
      <c r="F69" s="430"/>
      <c r="G69" s="430"/>
      <c r="H69" s="430">
        <f t="shared" si="5"/>
        <v>35.840000000000003</v>
      </c>
      <c r="I69" s="429" t="s">
        <v>202</v>
      </c>
      <c r="J69" s="412" t="s">
        <v>84</v>
      </c>
      <c r="K69" s="414" t="s">
        <v>203</v>
      </c>
      <c r="L69" s="399"/>
      <c r="M69" s="400"/>
      <c r="N69" s="400"/>
      <c r="O69" s="400"/>
      <c r="P69" s="401"/>
      <c r="Q69" s="360">
        <v>8228</v>
      </c>
      <c r="R69" s="360">
        <v>11</v>
      </c>
      <c r="S69" s="360">
        <v>49.28</v>
      </c>
      <c r="T69" s="360">
        <v>0</v>
      </c>
      <c r="U69" s="360">
        <v>0</v>
      </c>
      <c r="V69" s="395">
        <v>5984</v>
      </c>
      <c r="W69" s="396">
        <v>8</v>
      </c>
      <c r="X69" s="383">
        <v>35.840000000000003</v>
      </c>
      <c r="Y69" s="383"/>
      <c r="Z69" s="387"/>
      <c r="AB69" s="383"/>
      <c r="AC69" s="383"/>
      <c r="AD69" s="383"/>
      <c r="AE69" s="387"/>
      <c r="AF69" s="382"/>
      <c r="AG69" s="383"/>
      <c r="AH69" s="383"/>
      <c r="AI69" s="383"/>
      <c r="AJ69" s="387"/>
      <c r="AK69" s="382"/>
      <c r="AL69" s="383"/>
      <c r="AM69" s="383"/>
      <c r="AN69" s="383"/>
      <c r="AO69" s="383"/>
      <c r="AP69" s="382"/>
      <c r="AQ69" s="383"/>
      <c r="AR69" s="383">
        <v>0</v>
      </c>
      <c r="AS69" s="383">
        <v>0</v>
      </c>
      <c r="AT69" s="387">
        <v>0</v>
      </c>
      <c r="AU69" s="382">
        <f t="shared" si="2"/>
        <v>14212</v>
      </c>
      <c r="AV69" s="382">
        <f t="shared" si="4"/>
        <v>19</v>
      </c>
      <c r="AW69" s="382">
        <f t="shared" si="4"/>
        <v>85.12</v>
      </c>
      <c r="AX69" s="382">
        <f t="shared" si="4"/>
        <v>0</v>
      </c>
      <c r="AY69" s="382">
        <f t="shared" si="4"/>
        <v>0</v>
      </c>
      <c r="AZ69" s="306">
        <f t="shared" si="3"/>
        <v>85.12</v>
      </c>
      <c r="BA69" s="90"/>
      <c r="BB69" s="90"/>
    </row>
    <row r="70" spans="1:54" s="5" customFormat="1" x14ac:dyDescent="0.2">
      <c r="A70" s="429" t="s">
        <v>47</v>
      </c>
      <c r="B70" s="429" t="s">
        <v>141</v>
      </c>
      <c r="C70" s="430">
        <v>3584</v>
      </c>
      <c r="D70" s="430">
        <v>2983.28</v>
      </c>
      <c r="E70" s="429" t="s">
        <v>101</v>
      </c>
      <c r="F70" s="430">
        <v>411.09</v>
      </c>
      <c r="G70" s="430"/>
      <c r="H70" s="430">
        <f t="shared" si="5"/>
        <v>6978.3700000000008</v>
      </c>
      <c r="I70" s="429" t="s">
        <v>202</v>
      </c>
      <c r="J70" s="412" t="s">
        <v>84</v>
      </c>
      <c r="K70" s="414" t="s">
        <v>220</v>
      </c>
      <c r="L70" s="399"/>
      <c r="M70" s="400"/>
      <c r="N70" s="400"/>
      <c r="O70" s="400"/>
      <c r="P70" s="401"/>
      <c r="Q70" s="360">
        <v>484704</v>
      </c>
      <c r="R70" s="360">
        <v>648</v>
      </c>
      <c r="S70" s="360">
        <v>2903.04</v>
      </c>
      <c r="T70" s="360">
        <v>2416.46</v>
      </c>
      <c r="U70" s="360">
        <v>407</v>
      </c>
      <c r="V70" s="395">
        <v>598400</v>
      </c>
      <c r="W70" s="396">
        <v>800</v>
      </c>
      <c r="X70" s="383">
        <v>3584</v>
      </c>
      <c r="Y70" s="383">
        <v>2983.28</v>
      </c>
      <c r="Z70" s="387">
        <v>411.09</v>
      </c>
      <c r="AB70" s="383"/>
      <c r="AC70" s="383"/>
      <c r="AD70" s="383"/>
      <c r="AE70" s="387"/>
      <c r="AF70" s="382"/>
      <c r="AG70" s="383"/>
      <c r="AH70" s="383"/>
      <c r="AI70" s="383"/>
      <c r="AJ70" s="387"/>
      <c r="AK70" s="382"/>
      <c r="AL70" s="383"/>
      <c r="AM70" s="383"/>
      <c r="AN70" s="383"/>
      <c r="AO70" s="383"/>
      <c r="AP70" s="382"/>
      <c r="AQ70" s="383"/>
      <c r="AR70" s="383">
        <v>0</v>
      </c>
      <c r="AS70" s="383">
        <v>0</v>
      </c>
      <c r="AT70" s="387">
        <v>0</v>
      </c>
      <c r="AU70" s="382">
        <f t="shared" si="2"/>
        <v>1083104</v>
      </c>
      <c r="AV70" s="382">
        <f t="shared" si="4"/>
        <v>1448</v>
      </c>
      <c r="AW70" s="382">
        <f t="shared" si="4"/>
        <v>6487.04</v>
      </c>
      <c r="AX70" s="382">
        <f t="shared" si="4"/>
        <v>5399.74</v>
      </c>
      <c r="AY70" s="382">
        <f t="shared" si="4"/>
        <v>818.08999999999992</v>
      </c>
      <c r="AZ70" s="306">
        <f t="shared" si="3"/>
        <v>12704.869999999999</v>
      </c>
      <c r="BA70" s="89"/>
      <c r="BB70" s="90"/>
    </row>
    <row r="71" spans="1:54" s="5" customFormat="1" x14ac:dyDescent="0.2">
      <c r="A71" s="429" t="s">
        <v>48</v>
      </c>
      <c r="B71" s="429" t="s">
        <v>141</v>
      </c>
      <c r="C71" s="430"/>
      <c r="D71" s="430"/>
      <c r="E71" s="429" t="s">
        <v>101</v>
      </c>
      <c r="F71" s="430">
        <v>274.68</v>
      </c>
      <c r="G71" s="430"/>
      <c r="H71" s="430">
        <f t="shared" si="5"/>
        <v>274.68</v>
      </c>
      <c r="I71" s="429" t="s">
        <v>202</v>
      </c>
      <c r="J71" s="412" t="s">
        <v>84</v>
      </c>
      <c r="K71" s="414" t="s">
        <v>221</v>
      </c>
      <c r="L71" s="399"/>
      <c r="M71" s="400"/>
      <c r="N71" s="400"/>
      <c r="O71" s="400"/>
      <c r="P71" s="401"/>
      <c r="Q71" s="360">
        <v>0</v>
      </c>
      <c r="R71" s="360">
        <v>0</v>
      </c>
      <c r="S71" s="360">
        <v>0</v>
      </c>
      <c r="T71" s="360">
        <v>0</v>
      </c>
      <c r="U71" s="360">
        <v>271.95</v>
      </c>
      <c r="V71" s="395">
        <v>0</v>
      </c>
      <c r="W71" s="396">
        <v>0</v>
      </c>
      <c r="X71" s="383"/>
      <c r="Y71" s="383"/>
      <c r="Z71" s="387">
        <v>274.68</v>
      </c>
      <c r="AB71" s="383"/>
      <c r="AC71" s="383"/>
      <c r="AD71" s="383"/>
      <c r="AE71" s="387"/>
      <c r="AF71" s="382"/>
      <c r="AG71" s="383"/>
      <c r="AH71" s="383"/>
      <c r="AI71" s="383"/>
      <c r="AJ71" s="387"/>
      <c r="AK71" s="382"/>
      <c r="AL71" s="383"/>
      <c r="AM71" s="383"/>
      <c r="AN71" s="383"/>
      <c r="AO71" s="383"/>
      <c r="AP71" s="382"/>
      <c r="AQ71" s="383"/>
      <c r="AR71" s="383">
        <v>0</v>
      </c>
      <c r="AS71" s="383">
        <v>0</v>
      </c>
      <c r="AT71" s="387">
        <v>0</v>
      </c>
      <c r="AU71" s="382">
        <f t="shared" si="2"/>
        <v>0</v>
      </c>
      <c r="AV71" s="382">
        <f t="shared" si="4"/>
        <v>0</v>
      </c>
      <c r="AW71" s="382">
        <f t="shared" si="4"/>
        <v>0</v>
      </c>
      <c r="AX71" s="382">
        <f t="shared" si="4"/>
        <v>0</v>
      </c>
      <c r="AY71" s="382">
        <f t="shared" si="4"/>
        <v>546.63</v>
      </c>
      <c r="AZ71" s="306">
        <f t="shared" si="3"/>
        <v>546.63</v>
      </c>
      <c r="BA71" s="90"/>
      <c r="BB71" s="90"/>
    </row>
    <row r="72" spans="1:54" s="5" customFormat="1" x14ac:dyDescent="0.2">
      <c r="A72" s="429" t="s">
        <v>49</v>
      </c>
      <c r="B72" s="429" t="s">
        <v>141</v>
      </c>
      <c r="C72" s="430"/>
      <c r="D72" s="430"/>
      <c r="E72" s="429" t="s">
        <v>101</v>
      </c>
      <c r="F72" s="430">
        <v>411.09</v>
      </c>
      <c r="G72" s="430"/>
      <c r="H72" s="430">
        <f t="shared" ref="H72:H87" si="6">C72+D72+F72</f>
        <v>411.09</v>
      </c>
      <c r="I72" s="429" t="s">
        <v>202</v>
      </c>
      <c r="J72" s="412" t="s">
        <v>84</v>
      </c>
      <c r="K72" s="414" t="s">
        <v>222</v>
      </c>
      <c r="L72" s="399"/>
      <c r="M72" s="400"/>
      <c r="N72" s="400"/>
      <c r="O72" s="400"/>
      <c r="P72" s="401"/>
      <c r="Q72" s="360">
        <v>0</v>
      </c>
      <c r="R72" s="360">
        <v>0</v>
      </c>
      <c r="S72" s="360">
        <v>0</v>
      </c>
      <c r="T72" s="360">
        <v>0</v>
      </c>
      <c r="U72" s="360">
        <v>407</v>
      </c>
      <c r="V72" s="395">
        <v>0</v>
      </c>
      <c r="W72" s="396">
        <v>0</v>
      </c>
      <c r="X72" s="383"/>
      <c r="Y72" s="383"/>
      <c r="Z72" s="387">
        <v>411.09</v>
      </c>
      <c r="AB72" s="383"/>
      <c r="AC72" s="383"/>
      <c r="AD72" s="383"/>
      <c r="AE72" s="387"/>
      <c r="AF72" s="382"/>
      <c r="AG72" s="383"/>
      <c r="AH72" s="383"/>
      <c r="AI72" s="383"/>
      <c r="AJ72" s="387"/>
      <c r="AK72" s="382"/>
      <c r="AL72" s="383"/>
      <c r="AM72" s="383"/>
      <c r="AN72" s="383"/>
      <c r="AO72" s="383"/>
      <c r="AP72" s="382"/>
      <c r="AQ72" s="383"/>
      <c r="AR72" s="383">
        <v>0</v>
      </c>
      <c r="AS72" s="383">
        <v>0</v>
      </c>
      <c r="AT72" s="387">
        <v>0</v>
      </c>
      <c r="AU72" s="382">
        <f t="shared" si="2"/>
        <v>0</v>
      </c>
      <c r="AV72" s="382">
        <f t="shared" ref="AV72:AY87" si="7">M72+R72+W72+AB72+AG72+AL72+AQ72</f>
        <v>0</v>
      </c>
      <c r="AW72" s="382">
        <f t="shared" si="7"/>
        <v>0</v>
      </c>
      <c r="AX72" s="382">
        <f t="shared" si="7"/>
        <v>0</v>
      </c>
      <c r="AY72" s="382">
        <f t="shared" si="7"/>
        <v>818.08999999999992</v>
      </c>
      <c r="AZ72" s="306">
        <f t="shared" si="3"/>
        <v>818.08999999999992</v>
      </c>
      <c r="BA72" s="90"/>
      <c r="BB72" s="90"/>
    </row>
    <row r="73" spans="1:54" s="5" customFormat="1" x14ac:dyDescent="0.2">
      <c r="A73" s="429" t="s">
        <v>50</v>
      </c>
      <c r="B73" s="429" t="s">
        <v>141</v>
      </c>
      <c r="C73" s="430">
        <v>53.76</v>
      </c>
      <c r="D73" s="430">
        <v>44.75</v>
      </c>
      <c r="E73" s="429" t="s">
        <v>101</v>
      </c>
      <c r="F73" s="430">
        <v>274.68</v>
      </c>
      <c r="G73" s="430"/>
      <c r="H73" s="430">
        <f t="shared" si="6"/>
        <v>373.19</v>
      </c>
      <c r="I73" s="429" t="s">
        <v>202</v>
      </c>
      <c r="J73" s="412" t="s">
        <v>84</v>
      </c>
      <c r="K73" s="414" t="s">
        <v>223</v>
      </c>
      <c r="L73" s="399"/>
      <c r="M73" s="400"/>
      <c r="N73" s="400"/>
      <c r="O73" s="400"/>
      <c r="P73" s="401"/>
      <c r="Q73" s="360">
        <v>0</v>
      </c>
      <c r="R73" s="360">
        <v>0</v>
      </c>
      <c r="S73" s="360">
        <v>0</v>
      </c>
      <c r="T73" s="360">
        <v>0</v>
      </c>
      <c r="U73" s="360">
        <v>271.95</v>
      </c>
      <c r="V73" s="395">
        <v>8976</v>
      </c>
      <c r="W73" s="396">
        <v>12</v>
      </c>
      <c r="X73" s="383">
        <v>53.76</v>
      </c>
      <c r="Y73" s="383">
        <v>44.75</v>
      </c>
      <c r="Z73" s="387">
        <v>274.68</v>
      </c>
      <c r="AB73" s="383"/>
      <c r="AC73" s="383"/>
      <c r="AD73" s="383"/>
      <c r="AE73" s="387"/>
      <c r="AF73" s="382"/>
      <c r="AG73" s="383"/>
      <c r="AH73" s="383"/>
      <c r="AI73" s="383"/>
      <c r="AJ73" s="387"/>
      <c r="AK73" s="382"/>
      <c r="AL73" s="383"/>
      <c r="AM73" s="383"/>
      <c r="AN73" s="383"/>
      <c r="AO73" s="383"/>
      <c r="AP73" s="382"/>
      <c r="AQ73" s="383"/>
      <c r="AR73" s="383">
        <v>0</v>
      </c>
      <c r="AS73" s="383">
        <v>0</v>
      </c>
      <c r="AT73" s="387">
        <v>0</v>
      </c>
      <c r="AU73" s="382">
        <f t="shared" ref="AU73:AU87" si="8">L73+Q73+V73</f>
        <v>8976</v>
      </c>
      <c r="AV73" s="382">
        <f t="shared" ref="AV73:AX87" si="9">M73+R73+W73+AB73+AG73+AL73+AQ73</f>
        <v>12</v>
      </c>
      <c r="AW73" s="382">
        <f t="shared" si="9"/>
        <v>53.76</v>
      </c>
      <c r="AX73" s="382">
        <f t="shared" si="9"/>
        <v>44.75</v>
      </c>
      <c r="AY73" s="382">
        <f t="shared" si="7"/>
        <v>546.63</v>
      </c>
      <c r="AZ73" s="306">
        <f t="shared" si="3"/>
        <v>645.14</v>
      </c>
      <c r="BA73" s="90"/>
      <c r="BB73" s="90"/>
    </row>
    <row r="74" spans="1:54" s="5" customFormat="1" x14ac:dyDescent="0.2">
      <c r="A74" s="429" t="s">
        <v>51</v>
      </c>
      <c r="B74" s="429" t="s">
        <v>141</v>
      </c>
      <c r="C74" s="430">
        <v>819.84</v>
      </c>
      <c r="D74" s="430">
        <v>682.43</v>
      </c>
      <c r="E74" s="429" t="s">
        <v>101</v>
      </c>
      <c r="F74" s="430">
        <v>411.09</v>
      </c>
      <c r="G74" s="430"/>
      <c r="H74" s="430">
        <f t="shared" si="6"/>
        <v>1913.36</v>
      </c>
      <c r="I74" s="429" t="s">
        <v>202</v>
      </c>
      <c r="J74" s="412" t="s">
        <v>84</v>
      </c>
      <c r="K74" s="414" t="s">
        <v>224</v>
      </c>
      <c r="L74" s="399"/>
      <c r="M74" s="400"/>
      <c r="N74" s="400"/>
      <c r="O74" s="400"/>
      <c r="P74" s="401"/>
      <c r="Q74" s="360">
        <v>0</v>
      </c>
      <c r="R74" s="360">
        <v>0</v>
      </c>
      <c r="S74" s="360">
        <v>0</v>
      </c>
      <c r="T74" s="360">
        <v>0</v>
      </c>
      <c r="U74" s="360">
        <v>407</v>
      </c>
      <c r="V74" s="395">
        <v>136884</v>
      </c>
      <c r="W74" s="396">
        <v>183</v>
      </c>
      <c r="X74" s="383">
        <v>819.84</v>
      </c>
      <c r="Y74" s="383">
        <v>682.43</v>
      </c>
      <c r="Z74" s="387">
        <v>411.09</v>
      </c>
      <c r="AB74" s="383"/>
      <c r="AC74" s="383"/>
      <c r="AD74" s="383"/>
      <c r="AE74" s="387"/>
      <c r="AF74" s="382"/>
      <c r="AG74" s="383"/>
      <c r="AH74" s="383"/>
      <c r="AI74" s="383"/>
      <c r="AJ74" s="387"/>
      <c r="AK74" s="382"/>
      <c r="AL74" s="383"/>
      <c r="AM74" s="383"/>
      <c r="AN74" s="383"/>
      <c r="AO74" s="383"/>
      <c r="AP74" s="382"/>
      <c r="AQ74" s="383"/>
      <c r="AR74" s="383">
        <v>0</v>
      </c>
      <c r="AS74" s="383">
        <v>0</v>
      </c>
      <c r="AT74" s="387">
        <v>0</v>
      </c>
      <c r="AU74" s="382">
        <f t="shared" si="8"/>
        <v>136884</v>
      </c>
      <c r="AV74" s="382">
        <f t="shared" si="9"/>
        <v>183</v>
      </c>
      <c r="AW74" s="382">
        <f t="shared" si="9"/>
        <v>819.84</v>
      </c>
      <c r="AX74" s="382">
        <f t="shared" si="9"/>
        <v>682.43</v>
      </c>
      <c r="AY74" s="382">
        <f t="shared" si="7"/>
        <v>818.08999999999992</v>
      </c>
      <c r="AZ74" s="306">
        <f t="shared" si="3"/>
        <v>2320.3599999999997</v>
      </c>
      <c r="BA74" s="90"/>
      <c r="BB74" s="90"/>
    </row>
    <row r="75" spans="1:54" s="5" customFormat="1" x14ac:dyDescent="0.2">
      <c r="A75" s="429" t="s">
        <v>52</v>
      </c>
      <c r="B75" s="429" t="s">
        <v>141</v>
      </c>
      <c r="C75" s="430">
        <v>4569.6000000000004</v>
      </c>
      <c r="D75" s="430">
        <v>3803.68</v>
      </c>
      <c r="E75" s="429" t="s">
        <v>101</v>
      </c>
      <c r="F75" s="430">
        <v>549.39</v>
      </c>
      <c r="G75" s="430"/>
      <c r="H75" s="430">
        <f t="shared" si="6"/>
        <v>8922.67</v>
      </c>
      <c r="I75" s="429" t="s">
        <v>202</v>
      </c>
      <c r="J75" s="412" t="s">
        <v>105</v>
      </c>
      <c r="K75" s="414" t="s">
        <v>225</v>
      </c>
      <c r="L75" s="399"/>
      <c r="M75" s="400"/>
      <c r="N75" s="400"/>
      <c r="O75" s="400"/>
      <c r="P75" s="401"/>
      <c r="Q75" s="360">
        <v>773432</v>
      </c>
      <c r="R75" s="360">
        <v>1034</v>
      </c>
      <c r="S75" s="360">
        <v>4632.32</v>
      </c>
      <c r="T75" s="360">
        <v>3855.89</v>
      </c>
      <c r="U75" s="360">
        <v>543.92999999999995</v>
      </c>
      <c r="V75" s="395">
        <v>762960</v>
      </c>
      <c r="W75" s="396">
        <v>1020</v>
      </c>
      <c r="X75" s="383">
        <v>4569.6000000000004</v>
      </c>
      <c r="Y75" s="383">
        <v>3803.68</v>
      </c>
      <c r="Z75" s="387">
        <v>549.39</v>
      </c>
      <c r="AB75" s="383"/>
      <c r="AC75" s="383"/>
      <c r="AD75" s="383"/>
      <c r="AE75" s="387"/>
      <c r="AF75" s="382"/>
      <c r="AG75" s="383"/>
      <c r="AH75" s="383"/>
      <c r="AI75" s="383"/>
      <c r="AJ75" s="387"/>
      <c r="AK75" s="382"/>
      <c r="AL75" s="383"/>
      <c r="AM75" s="383"/>
      <c r="AN75" s="383"/>
      <c r="AO75" s="383"/>
      <c r="AP75" s="382"/>
      <c r="AQ75" s="383"/>
      <c r="AR75" s="383">
        <v>0</v>
      </c>
      <c r="AS75" s="383">
        <v>0</v>
      </c>
      <c r="AT75" s="387">
        <v>0</v>
      </c>
      <c r="AU75" s="382">
        <f t="shared" si="8"/>
        <v>1536392</v>
      </c>
      <c r="AV75" s="382">
        <f t="shared" si="9"/>
        <v>2054</v>
      </c>
      <c r="AW75" s="382">
        <f t="shared" si="9"/>
        <v>9201.92</v>
      </c>
      <c r="AX75" s="382">
        <f t="shared" si="9"/>
        <v>7659.57</v>
      </c>
      <c r="AY75" s="382">
        <f t="shared" si="7"/>
        <v>1093.32</v>
      </c>
      <c r="AZ75" s="306">
        <f t="shared" si="3"/>
        <v>17954.809999999998</v>
      </c>
      <c r="BA75" s="90"/>
      <c r="BB75" s="90"/>
    </row>
    <row r="76" spans="1:54" s="5" customFormat="1" x14ac:dyDescent="0.2">
      <c r="A76" s="35" t="s">
        <v>118</v>
      </c>
      <c r="B76" s="35" t="s">
        <v>141</v>
      </c>
      <c r="C76" s="41"/>
      <c r="D76" s="41"/>
      <c r="E76" s="35" t="s">
        <v>101</v>
      </c>
      <c r="F76" s="41"/>
      <c r="G76" s="41"/>
      <c r="H76" s="41">
        <f t="shared" si="6"/>
        <v>0</v>
      </c>
      <c r="I76" s="35"/>
      <c r="J76" s="412" t="s">
        <v>107</v>
      </c>
      <c r="K76" s="413"/>
      <c r="L76" s="399"/>
      <c r="M76" s="400"/>
      <c r="N76" s="400"/>
      <c r="O76" s="400"/>
      <c r="P76" s="401"/>
      <c r="Q76" s="360"/>
      <c r="R76" s="360"/>
      <c r="S76" s="360"/>
      <c r="T76" s="360"/>
      <c r="U76" s="360"/>
      <c r="V76" s="395"/>
      <c r="W76" s="396"/>
      <c r="X76" s="383"/>
      <c r="Y76" s="383"/>
      <c r="Z76" s="387"/>
      <c r="AB76" s="383"/>
      <c r="AC76" s="383"/>
      <c r="AD76" s="383"/>
      <c r="AE76" s="387"/>
      <c r="AF76" s="382"/>
      <c r="AG76" s="383"/>
      <c r="AH76" s="383"/>
      <c r="AI76" s="383"/>
      <c r="AJ76" s="387"/>
      <c r="AK76" s="382"/>
      <c r="AL76" s="383"/>
      <c r="AM76" s="383"/>
      <c r="AN76" s="383"/>
      <c r="AO76" s="383"/>
      <c r="AP76" s="382"/>
      <c r="AQ76" s="383"/>
      <c r="AR76" s="383">
        <v>0</v>
      </c>
      <c r="AS76" s="383">
        <v>0</v>
      </c>
      <c r="AT76" s="387">
        <v>0</v>
      </c>
      <c r="AU76" s="382">
        <f t="shared" si="8"/>
        <v>0</v>
      </c>
      <c r="AV76" s="382">
        <f t="shared" si="9"/>
        <v>0</v>
      </c>
      <c r="AW76" s="382">
        <f t="shared" si="9"/>
        <v>0</v>
      </c>
      <c r="AX76" s="382">
        <f t="shared" si="9"/>
        <v>0</v>
      </c>
      <c r="AY76" s="382">
        <f t="shared" si="7"/>
        <v>0</v>
      </c>
      <c r="AZ76" s="306">
        <f t="shared" si="3"/>
        <v>0</v>
      </c>
      <c r="BA76" s="90" t="s">
        <v>115</v>
      </c>
      <c r="BB76" s="90"/>
    </row>
    <row r="77" spans="1:54" s="5" customFormat="1" x14ac:dyDescent="0.2">
      <c r="A77" s="35" t="s">
        <v>117</v>
      </c>
      <c r="B77" s="35" t="s">
        <v>141</v>
      </c>
      <c r="C77" s="41"/>
      <c r="D77" s="41"/>
      <c r="E77" s="35"/>
      <c r="F77" s="41"/>
      <c r="G77" s="41"/>
      <c r="H77" s="41">
        <f t="shared" si="6"/>
        <v>0</v>
      </c>
      <c r="I77" s="35"/>
      <c r="J77" s="412" t="s">
        <v>108</v>
      </c>
      <c r="K77" s="413"/>
      <c r="L77" s="399"/>
      <c r="M77" s="400"/>
      <c r="N77" s="400"/>
      <c r="O77" s="400"/>
      <c r="P77" s="401"/>
      <c r="Q77" s="360"/>
      <c r="R77" s="360"/>
      <c r="S77" s="360"/>
      <c r="T77" s="360"/>
      <c r="U77" s="360"/>
      <c r="V77" s="395"/>
      <c r="W77" s="396"/>
      <c r="X77" s="383"/>
      <c r="Y77" s="383"/>
      <c r="Z77" s="387"/>
      <c r="AB77" s="383"/>
      <c r="AC77" s="383"/>
      <c r="AD77" s="383"/>
      <c r="AE77" s="387"/>
      <c r="AF77" s="382"/>
      <c r="AG77" s="383"/>
      <c r="AH77" s="383"/>
      <c r="AI77" s="383"/>
      <c r="AJ77" s="387"/>
      <c r="AK77" s="382"/>
      <c r="AL77" s="383"/>
      <c r="AM77" s="383"/>
      <c r="AN77" s="383"/>
      <c r="AO77" s="383"/>
      <c r="AP77" s="382"/>
      <c r="AQ77" s="383"/>
      <c r="AR77" s="383">
        <v>0</v>
      </c>
      <c r="AS77" s="383">
        <v>0</v>
      </c>
      <c r="AT77" s="387">
        <v>0</v>
      </c>
      <c r="AU77" s="382">
        <f t="shared" si="8"/>
        <v>0</v>
      </c>
      <c r="AV77" s="382">
        <f t="shared" si="9"/>
        <v>0</v>
      </c>
      <c r="AW77" s="382">
        <f t="shared" si="9"/>
        <v>0</v>
      </c>
      <c r="AX77" s="382">
        <f t="shared" si="9"/>
        <v>0</v>
      </c>
      <c r="AY77" s="382">
        <f t="shared" si="7"/>
        <v>0</v>
      </c>
      <c r="AZ77" s="306">
        <f t="shared" si="3"/>
        <v>0</v>
      </c>
      <c r="BA77" s="90"/>
      <c r="BB77" s="90"/>
    </row>
    <row r="78" spans="1:54" s="5" customFormat="1" x14ac:dyDescent="0.2">
      <c r="A78" s="35" t="s">
        <v>110</v>
      </c>
      <c r="B78" s="35" t="s">
        <v>141</v>
      </c>
      <c r="C78" s="41"/>
      <c r="D78" s="41"/>
      <c r="E78" s="35"/>
      <c r="F78" s="41"/>
      <c r="G78" s="41"/>
      <c r="H78" s="41">
        <f t="shared" si="6"/>
        <v>0</v>
      </c>
      <c r="I78" s="35"/>
      <c r="J78" s="412" t="s">
        <v>111</v>
      </c>
      <c r="K78" s="413"/>
      <c r="L78" s="399"/>
      <c r="M78" s="400"/>
      <c r="N78" s="400"/>
      <c r="O78" s="400"/>
      <c r="P78" s="401"/>
      <c r="Q78" s="360"/>
      <c r="R78" s="360"/>
      <c r="S78" s="360"/>
      <c r="T78" s="360"/>
      <c r="U78" s="360"/>
      <c r="V78" s="395"/>
      <c r="W78" s="396"/>
      <c r="X78" s="383"/>
      <c r="Y78" s="383"/>
      <c r="Z78" s="387"/>
      <c r="AB78" s="383"/>
      <c r="AC78" s="383"/>
      <c r="AD78" s="383"/>
      <c r="AE78" s="387"/>
      <c r="AF78" s="382"/>
      <c r="AG78" s="383"/>
      <c r="AH78" s="383"/>
      <c r="AI78" s="383"/>
      <c r="AJ78" s="387"/>
      <c r="AK78" s="382"/>
      <c r="AL78" s="383"/>
      <c r="AM78" s="383"/>
      <c r="AN78" s="383"/>
      <c r="AO78" s="383"/>
      <c r="AP78" s="382"/>
      <c r="AQ78" s="383"/>
      <c r="AR78" s="383">
        <v>0</v>
      </c>
      <c r="AS78" s="383">
        <v>0</v>
      </c>
      <c r="AT78" s="387">
        <v>0</v>
      </c>
      <c r="AU78" s="382">
        <f t="shared" si="8"/>
        <v>0</v>
      </c>
      <c r="AV78" s="382">
        <f t="shared" si="9"/>
        <v>0</v>
      </c>
      <c r="AW78" s="382">
        <f t="shared" si="9"/>
        <v>0</v>
      </c>
      <c r="AX78" s="382">
        <f t="shared" si="9"/>
        <v>0</v>
      </c>
      <c r="AY78" s="382">
        <f t="shared" si="7"/>
        <v>0</v>
      </c>
      <c r="AZ78" s="306">
        <f t="shared" si="3"/>
        <v>0</v>
      </c>
      <c r="BA78" s="90"/>
      <c r="BB78" s="90"/>
    </row>
    <row r="79" spans="1:54" s="5" customFormat="1" x14ac:dyDescent="0.2">
      <c r="A79" s="429" t="s">
        <v>53</v>
      </c>
      <c r="B79" s="429" t="s">
        <v>141</v>
      </c>
      <c r="C79" s="430">
        <v>757.12</v>
      </c>
      <c r="D79" s="430">
        <v>630.22</v>
      </c>
      <c r="E79" s="429" t="s">
        <v>62</v>
      </c>
      <c r="F79" s="430">
        <v>411.09</v>
      </c>
      <c r="G79" s="430"/>
      <c r="H79" s="430">
        <f t="shared" si="6"/>
        <v>1798.43</v>
      </c>
      <c r="I79" s="429" t="s">
        <v>226</v>
      </c>
      <c r="J79" s="412" t="s">
        <v>84</v>
      </c>
      <c r="K79" s="414" t="s">
        <v>227</v>
      </c>
      <c r="L79" s="399"/>
      <c r="M79" s="400"/>
      <c r="N79" s="400"/>
      <c r="O79" s="400"/>
      <c r="P79" s="401"/>
      <c r="Q79" s="360">
        <v>86020</v>
      </c>
      <c r="R79" s="360">
        <v>115</v>
      </c>
      <c r="S79" s="360">
        <v>515.20000000000005</v>
      </c>
      <c r="T79" s="360">
        <v>428.85</v>
      </c>
      <c r="U79" s="360">
        <v>407</v>
      </c>
      <c r="V79" s="395">
        <v>126412</v>
      </c>
      <c r="W79" s="396">
        <v>169</v>
      </c>
      <c r="X79" s="383">
        <v>757.12</v>
      </c>
      <c r="Y79" s="383">
        <v>630.22</v>
      </c>
      <c r="Z79" s="387">
        <v>411.09</v>
      </c>
      <c r="AB79" s="383"/>
      <c r="AC79" s="383"/>
      <c r="AD79" s="383"/>
      <c r="AE79" s="387"/>
      <c r="AF79" s="382"/>
      <c r="AG79" s="383"/>
      <c r="AH79" s="383"/>
      <c r="AI79" s="383"/>
      <c r="AJ79" s="387"/>
      <c r="AK79" s="382"/>
      <c r="AL79" s="383"/>
      <c r="AM79" s="383"/>
      <c r="AN79" s="383"/>
      <c r="AO79" s="383"/>
      <c r="AP79" s="382"/>
      <c r="AQ79" s="383"/>
      <c r="AR79" s="383">
        <v>0</v>
      </c>
      <c r="AS79" s="383">
        <v>0</v>
      </c>
      <c r="AT79" s="387">
        <v>0</v>
      </c>
      <c r="AU79" s="382">
        <f t="shared" si="8"/>
        <v>212432</v>
      </c>
      <c r="AV79" s="382">
        <f t="shared" si="9"/>
        <v>284</v>
      </c>
      <c r="AW79" s="382">
        <f t="shared" si="9"/>
        <v>1272.3200000000002</v>
      </c>
      <c r="AX79" s="382">
        <f t="shared" si="9"/>
        <v>1059.0700000000002</v>
      </c>
      <c r="AY79" s="382">
        <f t="shared" si="7"/>
        <v>818.08999999999992</v>
      </c>
      <c r="AZ79" s="306">
        <f t="shared" si="3"/>
        <v>3149.4800000000005</v>
      </c>
      <c r="BA79" s="90"/>
      <c r="BB79" s="90"/>
    </row>
    <row r="80" spans="1:54" s="5" customFormat="1" x14ac:dyDescent="0.2">
      <c r="A80" s="35" t="s">
        <v>54</v>
      </c>
      <c r="B80" s="35" t="s">
        <v>141</v>
      </c>
      <c r="C80" s="41"/>
      <c r="D80" s="41"/>
      <c r="E80" s="35" t="s">
        <v>93</v>
      </c>
      <c r="F80" s="41"/>
      <c r="G80" s="41">
        <f>SUM(F8:F80)</f>
        <v>13794.030000000002</v>
      </c>
      <c r="H80" s="41">
        <f t="shared" si="6"/>
        <v>0</v>
      </c>
      <c r="I80" s="35"/>
      <c r="J80" s="412" t="s">
        <v>84</v>
      </c>
      <c r="K80" s="413"/>
      <c r="L80" s="399"/>
      <c r="M80" s="400"/>
      <c r="N80" s="400"/>
      <c r="O80" s="400"/>
      <c r="P80" s="401"/>
      <c r="Q80" s="360">
        <v>0</v>
      </c>
      <c r="R80" s="360">
        <v>0</v>
      </c>
      <c r="S80" s="360">
        <v>0</v>
      </c>
      <c r="T80" s="360">
        <v>0</v>
      </c>
      <c r="U80" s="360">
        <v>407</v>
      </c>
      <c r="V80" s="395"/>
      <c r="W80" s="396"/>
      <c r="X80" s="383"/>
      <c r="Y80" s="383"/>
      <c r="Z80" s="387"/>
      <c r="AB80" s="383"/>
      <c r="AC80" s="383"/>
      <c r="AD80" s="383"/>
      <c r="AE80" s="387"/>
      <c r="AF80" s="382"/>
      <c r="AG80" s="383"/>
      <c r="AH80" s="383"/>
      <c r="AI80" s="383"/>
      <c r="AJ80" s="387"/>
      <c r="AK80" s="382"/>
      <c r="AL80" s="383"/>
      <c r="AM80" s="383"/>
      <c r="AN80" s="383"/>
      <c r="AO80" s="383"/>
      <c r="AP80" s="382"/>
      <c r="AQ80" s="383"/>
      <c r="AR80" s="383">
        <v>0</v>
      </c>
      <c r="AS80" s="383">
        <v>0</v>
      </c>
      <c r="AT80" s="387">
        <v>0</v>
      </c>
      <c r="AU80" s="382">
        <f t="shared" si="8"/>
        <v>0</v>
      </c>
      <c r="AV80" s="382">
        <f t="shared" si="9"/>
        <v>0</v>
      </c>
      <c r="AW80" s="382">
        <f t="shared" si="9"/>
        <v>0</v>
      </c>
      <c r="AX80" s="382">
        <f t="shared" si="9"/>
        <v>0</v>
      </c>
      <c r="AY80" s="382">
        <f t="shared" si="7"/>
        <v>407</v>
      </c>
      <c r="AZ80" s="306">
        <f t="shared" si="3"/>
        <v>407</v>
      </c>
      <c r="BA80" s="90"/>
      <c r="BB80" s="90"/>
    </row>
    <row r="81" spans="1:54" x14ac:dyDescent="0.2">
      <c r="A81" s="484" t="s">
        <v>132</v>
      </c>
      <c r="B81" s="498" t="s">
        <v>142</v>
      </c>
      <c r="C81" s="485">
        <v>211.9</v>
      </c>
      <c r="D81" s="485">
        <v>176.39</v>
      </c>
      <c r="E81" s="498" t="s">
        <v>106</v>
      </c>
      <c r="F81" s="485">
        <v>293.38</v>
      </c>
      <c r="G81" s="485"/>
      <c r="H81" s="485">
        <f t="shared" si="6"/>
        <v>681.67</v>
      </c>
      <c r="I81" s="484" t="s">
        <v>260</v>
      </c>
      <c r="J81" s="412" t="s">
        <v>86</v>
      </c>
      <c r="K81" s="414" t="s">
        <v>153</v>
      </c>
      <c r="L81" s="399">
        <v>20944</v>
      </c>
      <c r="M81" s="400">
        <v>28</v>
      </c>
      <c r="N81" s="400">
        <v>137.97999999999999</v>
      </c>
      <c r="O81" s="400">
        <v>114.85</v>
      </c>
      <c r="P81" s="401">
        <v>286.52</v>
      </c>
      <c r="Q81" s="360">
        <v>23936</v>
      </c>
      <c r="R81" s="360">
        <v>32</v>
      </c>
      <c r="S81" s="360">
        <v>157.69999999999999</v>
      </c>
      <c r="T81" s="360">
        <v>131.26</v>
      </c>
      <c r="U81" s="360">
        <v>293.38</v>
      </c>
      <c r="V81" s="378">
        <v>32164</v>
      </c>
      <c r="W81" s="379">
        <v>527</v>
      </c>
      <c r="X81" s="377">
        <v>211.9</v>
      </c>
      <c r="Y81" s="377">
        <v>176.39</v>
      </c>
      <c r="Z81" s="380">
        <v>293.38</v>
      </c>
      <c r="AB81" s="377"/>
      <c r="AC81" s="377"/>
      <c r="AD81" s="377"/>
      <c r="AE81" s="380"/>
      <c r="AF81" s="381"/>
      <c r="AG81" s="377"/>
      <c r="AH81" s="377"/>
      <c r="AI81" s="377"/>
      <c r="AJ81" s="380"/>
      <c r="AK81" s="382"/>
      <c r="AL81" s="383"/>
      <c r="AM81" s="383"/>
      <c r="AN81" s="383"/>
      <c r="AO81" s="383"/>
      <c r="AP81" s="382"/>
      <c r="AQ81" s="383"/>
      <c r="AR81" s="383">
        <v>0</v>
      </c>
      <c r="AS81" s="383">
        <v>0</v>
      </c>
      <c r="AT81" s="387">
        <v>0</v>
      </c>
      <c r="AU81" s="382">
        <f t="shared" si="8"/>
        <v>77044</v>
      </c>
      <c r="AV81" s="382">
        <f t="shared" si="9"/>
        <v>587</v>
      </c>
      <c r="AW81" s="382">
        <f t="shared" si="9"/>
        <v>507.57999999999993</v>
      </c>
      <c r="AX81" s="382">
        <f t="shared" si="9"/>
        <v>422.5</v>
      </c>
      <c r="AY81" s="382">
        <f t="shared" si="7"/>
        <v>873.28</v>
      </c>
      <c r="AZ81" s="306">
        <f t="shared" si="3"/>
        <v>1803.36</v>
      </c>
      <c r="BA81" s="66"/>
      <c r="BB81" s="66"/>
    </row>
    <row r="82" spans="1:54" x14ac:dyDescent="0.2">
      <c r="A82" s="429" t="s">
        <v>55</v>
      </c>
      <c r="B82" s="429" t="s">
        <v>142</v>
      </c>
      <c r="C82" s="430">
        <v>134.4</v>
      </c>
      <c r="D82" s="430">
        <v>111.87</v>
      </c>
      <c r="E82" s="429" t="s">
        <v>106</v>
      </c>
      <c r="F82" s="430">
        <v>274.68</v>
      </c>
      <c r="G82" s="430"/>
      <c r="H82" s="430">
        <f t="shared" si="6"/>
        <v>520.95000000000005</v>
      </c>
      <c r="I82" s="429" t="s">
        <v>195</v>
      </c>
      <c r="J82" s="412" t="s">
        <v>86</v>
      </c>
      <c r="K82" s="414" t="s">
        <v>199</v>
      </c>
      <c r="L82" s="399">
        <v>18700</v>
      </c>
      <c r="M82" s="400">
        <v>25</v>
      </c>
      <c r="N82" s="400">
        <v>112</v>
      </c>
      <c r="O82" s="400">
        <v>93.23</v>
      </c>
      <c r="P82" s="401">
        <v>270.5</v>
      </c>
      <c r="Q82" s="360"/>
      <c r="R82" s="360"/>
      <c r="S82" s="360"/>
      <c r="T82" s="360"/>
      <c r="U82" s="360"/>
      <c r="V82" s="378">
        <v>22440</v>
      </c>
      <c r="W82" s="379">
        <v>30</v>
      </c>
      <c r="X82" s="377">
        <v>134.4</v>
      </c>
      <c r="Y82" s="377">
        <v>111.87</v>
      </c>
      <c r="Z82" s="380">
        <v>274.68</v>
      </c>
      <c r="AB82" s="377"/>
      <c r="AC82" s="377"/>
      <c r="AD82" s="377"/>
      <c r="AE82" s="380"/>
      <c r="AF82" s="381"/>
      <c r="AG82" s="377"/>
      <c r="AH82" s="377"/>
      <c r="AI82" s="377"/>
      <c r="AJ82" s="380"/>
      <c r="AK82" s="382"/>
      <c r="AL82" s="383"/>
      <c r="AM82" s="383"/>
      <c r="AN82" s="383"/>
      <c r="AO82" s="383"/>
      <c r="AP82" s="382"/>
      <c r="AQ82" s="383"/>
      <c r="AR82" s="383">
        <v>0</v>
      </c>
      <c r="AS82" s="383">
        <v>0</v>
      </c>
      <c r="AT82" s="387">
        <v>0</v>
      </c>
      <c r="AU82" s="382">
        <f t="shared" si="8"/>
        <v>41140</v>
      </c>
      <c r="AV82" s="382">
        <f t="shared" si="9"/>
        <v>55</v>
      </c>
      <c r="AW82" s="382">
        <f t="shared" si="9"/>
        <v>246.4</v>
      </c>
      <c r="AX82" s="382">
        <f t="shared" si="9"/>
        <v>205.10000000000002</v>
      </c>
      <c r="AY82" s="382">
        <f t="shared" si="7"/>
        <v>545.18000000000006</v>
      </c>
      <c r="AZ82" s="306">
        <f t="shared" si="3"/>
        <v>996.68000000000006</v>
      </c>
      <c r="BA82" s="66"/>
      <c r="BB82" s="66"/>
    </row>
    <row r="83" spans="1:54" x14ac:dyDescent="0.2">
      <c r="A83" s="429" t="s">
        <v>57</v>
      </c>
      <c r="B83" s="429" t="s">
        <v>142</v>
      </c>
      <c r="C83" s="430">
        <v>358.4</v>
      </c>
      <c r="D83" s="430">
        <v>298.33</v>
      </c>
      <c r="E83" s="429"/>
      <c r="F83" s="430">
        <v>411.09</v>
      </c>
      <c r="G83" s="430"/>
      <c r="H83" s="430">
        <f t="shared" si="6"/>
        <v>1067.82</v>
      </c>
      <c r="I83" s="429" t="s">
        <v>195</v>
      </c>
      <c r="J83" s="412" t="s">
        <v>86</v>
      </c>
      <c r="K83" s="414" t="s">
        <v>200</v>
      </c>
      <c r="L83" s="399">
        <v>50864</v>
      </c>
      <c r="M83" s="400">
        <v>68</v>
      </c>
      <c r="N83" s="400">
        <v>304.64</v>
      </c>
      <c r="O83" s="400">
        <v>253.58</v>
      </c>
      <c r="P83" s="401">
        <v>404.84</v>
      </c>
      <c r="Q83" s="360"/>
      <c r="R83" s="360"/>
      <c r="S83" s="360"/>
      <c r="T83" s="360"/>
      <c r="U83" s="360"/>
      <c r="V83" s="378">
        <v>59840</v>
      </c>
      <c r="W83" s="379">
        <v>80</v>
      </c>
      <c r="X83" s="377">
        <v>358.4</v>
      </c>
      <c r="Y83" s="377">
        <v>298.33</v>
      </c>
      <c r="Z83" s="380">
        <v>411.09</v>
      </c>
      <c r="AB83" s="377"/>
      <c r="AC83" s="377"/>
      <c r="AD83" s="377"/>
      <c r="AE83" s="380"/>
      <c r="AF83" s="381"/>
      <c r="AG83" s="377"/>
      <c r="AH83" s="377"/>
      <c r="AI83" s="377"/>
      <c r="AJ83" s="380"/>
      <c r="AK83" s="382"/>
      <c r="AL83" s="383"/>
      <c r="AM83" s="383"/>
      <c r="AN83" s="383"/>
      <c r="AO83" s="383"/>
      <c r="AP83" s="382"/>
      <c r="AQ83" s="383"/>
      <c r="AR83" s="383">
        <v>0</v>
      </c>
      <c r="AS83" s="383">
        <v>0</v>
      </c>
      <c r="AT83" s="387">
        <v>0</v>
      </c>
      <c r="AU83" s="382">
        <f t="shared" si="8"/>
        <v>110704</v>
      </c>
      <c r="AV83" s="382">
        <f t="shared" si="9"/>
        <v>148</v>
      </c>
      <c r="AW83" s="382">
        <f t="shared" si="9"/>
        <v>663.04</v>
      </c>
      <c r="AX83" s="382">
        <f t="shared" si="9"/>
        <v>551.91</v>
      </c>
      <c r="AY83" s="382">
        <f t="shared" si="7"/>
        <v>815.93</v>
      </c>
      <c r="AZ83" s="306">
        <f t="shared" ref="AZ83:AZ87" si="10">SUM(AW83:AY83)</f>
        <v>2030.8799999999997</v>
      </c>
      <c r="BA83" s="66"/>
      <c r="BB83" s="66"/>
    </row>
    <row r="84" spans="1:54" x14ac:dyDescent="0.2">
      <c r="A84" s="484" t="s">
        <v>58</v>
      </c>
      <c r="B84" s="484" t="s">
        <v>142</v>
      </c>
      <c r="C84" s="485">
        <v>134.4</v>
      </c>
      <c r="D84" s="485">
        <v>111.87</v>
      </c>
      <c r="E84" s="484" t="s">
        <v>106</v>
      </c>
      <c r="F84" s="485">
        <v>274.68</v>
      </c>
      <c r="G84" s="485"/>
      <c r="H84" s="485">
        <f t="shared" si="6"/>
        <v>520.95000000000005</v>
      </c>
      <c r="I84" s="484" t="s">
        <v>261</v>
      </c>
      <c r="J84" s="412" t="s">
        <v>87</v>
      </c>
      <c r="K84" s="414" t="s">
        <v>262</v>
      </c>
      <c r="L84" s="399">
        <v>15708</v>
      </c>
      <c r="M84" s="400">
        <v>21</v>
      </c>
      <c r="N84" s="400">
        <v>94.08</v>
      </c>
      <c r="O84" s="400">
        <v>78.31</v>
      </c>
      <c r="P84" s="401">
        <v>268.58</v>
      </c>
      <c r="Q84" s="360">
        <v>18700</v>
      </c>
      <c r="R84" s="360">
        <v>25</v>
      </c>
      <c r="S84" s="360">
        <v>112</v>
      </c>
      <c r="T84" s="360">
        <v>93.23</v>
      </c>
      <c r="U84" s="360">
        <v>274.68</v>
      </c>
      <c r="V84" s="378">
        <v>18700</v>
      </c>
      <c r="W84" s="379">
        <v>302</v>
      </c>
      <c r="X84" s="377">
        <v>112</v>
      </c>
      <c r="Y84" s="377">
        <v>97.9</v>
      </c>
      <c r="Z84" s="380">
        <v>140.16</v>
      </c>
      <c r="AB84" s="377"/>
      <c r="AC84" s="377"/>
      <c r="AD84" s="377"/>
      <c r="AE84" s="380"/>
      <c r="AF84" s="381"/>
      <c r="AG84" s="377"/>
      <c r="AH84" s="377"/>
      <c r="AI84" s="377"/>
      <c r="AJ84" s="380"/>
      <c r="AK84" s="382"/>
      <c r="AL84" s="383"/>
      <c r="AM84" s="383"/>
      <c r="AN84" s="383"/>
      <c r="AO84" s="383"/>
      <c r="AP84" s="382"/>
      <c r="AQ84" s="383"/>
      <c r="AR84" s="383">
        <v>0</v>
      </c>
      <c r="AS84" s="383">
        <v>0</v>
      </c>
      <c r="AT84" s="387">
        <v>0</v>
      </c>
      <c r="AU84" s="382">
        <f t="shared" si="8"/>
        <v>53108</v>
      </c>
      <c r="AV84" s="382">
        <f t="shared" si="9"/>
        <v>348</v>
      </c>
      <c r="AW84" s="382">
        <f t="shared" si="9"/>
        <v>318.08</v>
      </c>
      <c r="AX84" s="382">
        <f t="shared" si="9"/>
        <v>269.44000000000005</v>
      </c>
      <c r="AY84" s="382">
        <f t="shared" si="7"/>
        <v>683.42</v>
      </c>
      <c r="AZ84" s="306">
        <f t="shared" si="10"/>
        <v>1270.94</v>
      </c>
      <c r="BA84" s="66"/>
      <c r="BB84" s="66"/>
    </row>
    <row r="85" spans="1:54" x14ac:dyDescent="0.2">
      <c r="A85" s="429" t="s">
        <v>59</v>
      </c>
      <c r="B85" s="429" t="s">
        <v>142</v>
      </c>
      <c r="C85" s="430">
        <v>264.32</v>
      </c>
      <c r="D85" s="430">
        <v>220.02</v>
      </c>
      <c r="E85" s="499" t="s">
        <v>91</v>
      </c>
      <c r="F85" s="430">
        <v>274.68</v>
      </c>
      <c r="G85" s="430">
        <f>SUM(F81:F85)</f>
        <v>1528.51</v>
      </c>
      <c r="H85" s="430">
        <f t="shared" si="6"/>
        <v>759.02</v>
      </c>
      <c r="I85" s="429" t="s">
        <v>196</v>
      </c>
      <c r="J85" s="412" t="s">
        <v>88</v>
      </c>
      <c r="K85" s="414" t="s">
        <v>201</v>
      </c>
      <c r="L85" s="399">
        <v>2992</v>
      </c>
      <c r="M85" s="400">
        <v>4</v>
      </c>
      <c r="N85" s="400">
        <v>17.920000000000002</v>
      </c>
      <c r="O85" s="400">
        <v>14.92</v>
      </c>
      <c r="P85" s="401">
        <v>270.02</v>
      </c>
      <c r="Q85" s="360"/>
      <c r="R85" s="360"/>
      <c r="S85" s="360"/>
      <c r="T85" s="360"/>
      <c r="U85" s="360"/>
      <c r="V85" s="378">
        <v>44132</v>
      </c>
      <c r="W85" s="379">
        <v>59</v>
      </c>
      <c r="X85" s="377">
        <v>264.32</v>
      </c>
      <c r="Y85" s="377">
        <v>220.02</v>
      </c>
      <c r="Z85" s="380">
        <v>274.68</v>
      </c>
      <c r="AB85" s="377"/>
      <c r="AC85" s="377"/>
      <c r="AD85" s="377"/>
      <c r="AE85" s="380"/>
      <c r="AF85" s="381"/>
      <c r="AG85" s="377"/>
      <c r="AH85" s="377"/>
      <c r="AI85" s="377"/>
      <c r="AJ85" s="380"/>
      <c r="AK85" s="382"/>
      <c r="AL85" s="383"/>
      <c r="AM85" s="383"/>
      <c r="AN85" s="383"/>
      <c r="AO85" s="383"/>
      <c r="AP85" s="382"/>
      <c r="AQ85" s="383"/>
      <c r="AR85" s="383">
        <v>0</v>
      </c>
      <c r="AS85" s="383">
        <v>0</v>
      </c>
      <c r="AT85" s="387">
        <v>0</v>
      </c>
      <c r="AU85" s="382">
        <f t="shared" si="8"/>
        <v>47124</v>
      </c>
      <c r="AV85" s="382">
        <f t="shared" si="9"/>
        <v>63</v>
      </c>
      <c r="AW85" s="382">
        <f t="shared" si="9"/>
        <v>282.24</v>
      </c>
      <c r="AX85" s="382">
        <f t="shared" si="9"/>
        <v>234.94</v>
      </c>
      <c r="AY85" s="382">
        <f t="shared" si="7"/>
        <v>544.70000000000005</v>
      </c>
      <c r="AZ85" s="306">
        <f t="shared" si="10"/>
        <v>1061.8800000000001</v>
      </c>
      <c r="BA85" s="66"/>
      <c r="BB85" s="66"/>
    </row>
    <row r="86" spans="1:54" s="461" customFormat="1" x14ac:dyDescent="0.2">
      <c r="A86" s="447" t="s">
        <v>60</v>
      </c>
      <c r="B86" s="447" t="s">
        <v>160</v>
      </c>
      <c r="C86" s="448">
        <v>124.81</v>
      </c>
      <c r="D86" s="448"/>
      <c r="E86" s="447" t="s">
        <v>62</v>
      </c>
      <c r="F86" s="448"/>
      <c r="G86" s="448"/>
      <c r="H86" s="448">
        <f t="shared" si="6"/>
        <v>124.81</v>
      </c>
      <c r="I86" s="447" t="s">
        <v>258</v>
      </c>
      <c r="J86" s="451" t="s">
        <v>89</v>
      </c>
      <c r="K86" s="469" t="s">
        <v>154</v>
      </c>
      <c r="L86" s="453">
        <v>0</v>
      </c>
      <c r="M86" s="454">
        <v>0</v>
      </c>
      <c r="N86" s="454">
        <v>124.81</v>
      </c>
      <c r="O86" s="454">
        <f>D86</f>
        <v>0</v>
      </c>
      <c r="P86" s="455">
        <f>F86</f>
        <v>0</v>
      </c>
      <c r="Q86" s="456">
        <v>0</v>
      </c>
      <c r="R86" s="456">
        <v>0</v>
      </c>
      <c r="S86" s="456">
        <v>124.81</v>
      </c>
      <c r="T86" s="456"/>
      <c r="U86" s="456"/>
      <c r="V86" s="457">
        <v>0</v>
      </c>
      <c r="W86" s="458">
        <v>0</v>
      </c>
      <c r="X86" s="459">
        <v>124.81</v>
      </c>
      <c r="Y86" s="459"/>
      <c r="Z86" s="460"/>
      <c r="AA86" s="470"/>
      <c r="AB86" s="459"/>
      <c r="AC86" s="459"/>
      <c r="AD86" s="459"/>
      <c r="AE86" s="460"/>
      <c r="AF86" s="465"/>
      <c r="AG86" s="459"/>
      <c r="AH86" s="459"/>
      <c r="AI86" s="459"/>
      <c r="AJ86" s="460"/>
      <c r="AK86" s="465"/>
      <c r="AL86" s="459"/>
      <c r="AM86" s="459"/>
      <c r="AN86" s="459"/>
      <c r="AO86" s="459"/>
      <c r="AP86" s="465"/>
      <c r="AQ86" s="459"/>
      <c r="AR86" s="459">
        <v>0</v>
      </c>
      <c r="AS86" s="459">
        <v>0</v>
      </c>
      <c r="AT86" s="460">
        <v>0</v>
      </c>
      <c r="AU86" s="382">
        <f t="shared" si="8"/>
        <v>0</v>
      </c>
      <c r="AV86" s="382">
        <f t="shared" si="9"/>
        <v>0</v>
      </c>
      <c r="AW86" s="465">
        <f t="shared" si="9"/>
        <v>374.43</v>
      </c>
      <c r="AX86" s="465">
        <f t="shared" si="9"/>
        <v>0</v>
      </c>
      <c r="AY86" s="465">
        <f t="shared" si="7"/>
        <v>0</v>
      </c>
      <c r="AZ86" s="471">
        <f t="shared" si="10"/>
        <v>374.43</v>
      </c>
      <c r="BA86" s="472"/>
      <c r="BB86" s="472"/>
    </row>
    <row r="87" spans="1:54" ht="13.5" thickBot="1" x14ac:dyDescent="0.25">
      <c r="A87" s="484" t="s">
        <v>61</v>
      </c>
      <c r="B87" s="498" t="s">
        <v>143</v>
      </c>
      <c r="C87" s="485">
        <v>112</v>
      </c>
      <c r="D87" s="485">
        <v>97.9</v>
      </c>
      <c r="E87" s="484" t="s">
        <v>92</v>
      </c>
      <c r="F87" s="485">
        <v>140.16</v>
      </c>
      <c r="G87" s="485">
        <f>F86+F87</f>
        <v>140.16</v>
      </c>
      <c r="H87" s="485">
        <f t="shared" si="6"/>
        <v>350.06</v>
      </c>
      <c r="I87" s="484" t="s">
        <v>258</v>
      </c>
      <c r="J87" s="412" t="s">
        <v>89</v>
      </c>
      <c r="K87" s="413" t="s">
        <v>153</v>
      </c>
      <c r="L87" s="399">
        <v>13464</v>
      </c>
      <c r="M87" s="400">
        <v>18</v>
      </c>
      <c r="N87" s="400">
        <v>80.64</v>
      </c>
      <c r="O87" s="400">
        <v>70.489999999999995</v>
      </c>
      <c r="P87" s="401">
        <v>136.38999999999999</v>
      </c>
      <c r="Q87" s="360">
        <v>10472</v>
      </c>
      <c r="R87" s="360">
        <v>14</v>
      </c>
      <c r="S87" s="360">
        <v>62.72</v>
      </c>
      <c r="T87" s="360">
        <v>54.82</v>
      </c>
      <c r="U87" s="360">
        <v>140.16</v>
      </c>
      <c r="V87" s="378">
        <v>22440</v>
      </c>
      <c r="W87" s="379">
        <v>394</v>
      </c>
      <c r="X87" s="377">
        <v>134.4</v>
      </c>
      <c r="Y87" s="377">
        <v>111.87</v>
      </c>
      <c r="Z87" s="380">
        <v>274.68</v>
      </c>
      <c r="AB87" s="377"/>
      <c r="AC87" s="377"/>
      <c r="AD87" s="377"/>
      <c r="AE87" s="380"/>
      <c r="AF87" s="381"/>
      <c r="AG87" s="377"/>
      <c r="AH87" s="377"/>
      <c r="AI87" s="377"/>
      <c r="AJ87" s="380"/>
      <c r="AK87" s="382"/>
      <c r="AL87" s="383"/>
      <c r="AM87" s="383"/>
      <c r="AN87" s="383"/>
      <c r="AO87" s="383"/>
      <c r="AP87" s="382"/>
      <c r="AQ87" s="383"/>
      <c r="AR87" s="383">
        <v>0</v>
      </c>
      <c r="AS87" s="383">
        <v>0</v>
      </c>
      <c r="AT87" s="387">
        <v>0</v>
      </c>
      <c r="AU87" s="382">
        <f t="shared" si="8"/>
        <v>46376</v>
      </c>
      <c r="AV87" s="382">
        <f t="shared" si="9"/>
        <v>426</v>
      </c>
      <c r="AW87" s="382">
        <f t="shared" si="9"/>
        <v>277.76</v>
      </c>
      <c r="AX87" s="382">
        <f t="shared" si="9"/>
        <v>237.18</v>
      </c>
      <c r="AY87" s="382">
        <f t="shared" si="7"/>
        <v>551.23</v>
      </c>
      <c r="AZ87" s="306">
        <f t="shared" si="10"/>
        <v>1066.17</v>
      </c>
      <c r="BA87" s="66"/>
      <c r="BB87" s="66"/>
    </row>
    <row r="88" spans="1:54" ht="16.5" thickBot="1" x14ac:dyDescent="0.3">
      <c r="A88" s="433"/>
      <c r="B88" s="434" t="s">
        <v>96</v>
      </c>
      <c r="C88" s="227">
        <f>SUM(C8:C87)</f>
        <v>43207.560000000012</v>
      </c>
      <c r="D88" s="227">
        <f>SUM(D8:D87)</f>
        <v>30070.290000000005</v>
      </c>
      <c r="E88" s="434"/>
      <c r="F88" s="227">
        <f>SUM(F8:F87)</f>
        <v>15462.700000000003</v>
      </c>
      <c r="G88" s="227">
        <f>SUM(G8:G87)</f>
        <v>15462.700000000003</v>
      </c>
      <c r="H88" s="725">
        <f>SUM(H8:H87)</f>
        <v>88740.549999999988</v>
      </c>
      <c r="I88" s="434"/>
      <c r="J88" s="226" t="s">
        <v>113</v>
      </c>
      <c r="K88" s="226"/>
      <c r="L88" s="402">
        <f>SUM(L8:L87)</f>
        <v>676940</v>
      </c>
      <c r="M88" s="402">
        <f>SUM(M8:M87)</f>
        <v>905</v>
      </c>
      <c r="N88" s="402">
        <f>SUM(N8:N87)</f>
        <v>4191.75</v>
      </c>
      <c r="O88" s="402">
        <f t="shared" ref="O88:AY88" si="11">SUM(O8:O87)</f>
        <v>3388.64</v>
      </c>
      <c r="P88" s="402">
        <f t="shared" si="11"/>
        <v>2710.3799999999997</v>
      </c>
      <c r="Q88" s="402">
        <f>SUM(Q8:Q87)</f>
        <v>7288512</v>
      </c>
      <c r="R88" s="402">
        <f>SUM(R8:R87)</f>
        <v>9744</v>
      </c>
      <c r="S88" s="415">
        <f>SUM(S8:S87)</f>
        <v>47111.049999999974</v>
      </c>
      <c r="T88" s="402">
        <f t="shared" si="11"/>
        <v>32907.079999999994</v>
      </c>
      <c r="U88" s="403">
        <f t="shared" si="11"/>
        <v>14563.82</v>
      </c>
      <c r="V88" s="404"/>
      <c r="W88" s="405">
        <f>SUM(W8:W87)</f>
        <v>16739</v>
      </c>
      <c r="X88" s="406">
        <f>SUM(X8:X87)</f>
        <v>43207.560000000012</v>
      </c>
      <c r="Y88" s="406">
        <f>SUM(Y8:Y87)</f>
        <v>30070.290000000005</v>
      </c>
      <c r="Z88" s="407">
        <f>SUM(Z8:Z87)</f>
        <v>15462.700000000003</v>
      </c>
      <c r="AA88" s="408"/>
      <c r="AB88" s="406"/>
      <c r="AC88" s="406">
        <f>SUM(AC8:AC87)</f>
        <v>0</v>
      </c>
      <c r="AD88" s="406">
        <f t="shared" si="11"/>
        <v>0</v>
      </c>
      <c r="AE88" s="407">
        <f t="shared" si="11"/>
        <v>0</v>
      </c>
      <c r="AF88" s="408"/>
      <c r="AG88" s="406"/>
      <c r="AH88" s="406">
        <f t="shared" si="11"/>
        <v>0</v>
      </c>
      <c r="AI88" s="406">
        <f t="shared" si="11"/>
        <v>0</v>
      </c>
      <c r="AJ88" s="406">
        <f t="shared" si="11"/>
        <v>0</v>
      </c>
      <c r="AK88" s="406"/>
      <c r="AL88" s="406"/>
      <c r="AM88" s="406"/>
      <c r="AN88" s="406"/>
      <c r="AO88" s="406">
        <v>0</v>
      </c>
      <c r="AP88" s="408"/>
      <c r="AQ88" s="406"/>
      <c r="AR88" s="406">
        <f t="shared" si="11"/>
        <v>0</v>
      </c>
      <c r="AS88" s="406">
        <f t="shared" si="11"/>
        <v>0</v>
      </c>
      <c r="AT88" s="407">
        <f t="shared" si="11"/>
        <v>0</v>
      </c>
      <c r="AU88" s="406">
        <f t="shared" si="11"/>
        <v>14499981</v>
      </c>
      <c r="AV88" s="406">
        <f t="shared" si="11"/>
        <v>27388</v>
      </c>
      <c r="AW88" s="406">
        <f t="shared" si="11"/>
        <v>94510.359999999957</v>
      </c>
      <c r="AX88" s="406">
        <f t="shared" si="11"/>
        <v>66366.00999999998</v>
      </c>
      <c r="AY88" s="406">
        <f t="shared" si="11"/>
        <v>32736.9</v>
      </c>
      <c r="AZ88" s="409">
        <f>SUM(AZ8:AZ87)</f>
        <v>193613.27000000005</v>
      </c>
      <c r="BA88" s="54"/>
      <c r="BB88" s="54"/>
    </row>
    <row r="89" spans="1:54" x14ac:dyDescent="0.2">
      <c r="A89" s="35"/>
      <c r="B89" s="35"/>
      <c r="C89" s="41"/>
      <c r="D89" s="41"/>
      <c r="E89" s="35"/>
      <c r="F89" s="41"/>
      <c r="G89" s="435"/>
      <c r="H89" s="151"/>
      <c r="I89" s="473">
        <f>C88+D88+F88</f>
        <v>88740.550000000017</v>
      </c>
      <c r="L89" s="360"/>
      <c r="M89" s="360"/>
      <c r="N89" s="360"/>
      <c r="O89" s="360"/>
      <c r="P89" s="360"/>
      <c r="Q89" s="397"/>
      <c r="R89" s="397"/>
      <c r="S89" s="360"/>
      <c r="T89" s="360"/>
      <c r="U89" s="360"/>
      <c r="V89" s="397"/>
      <c r="W89" s="397"/>
      <c r="X89" s="360">
        <f>X88+Y88+Z88</f>
        <v>88740.550000000017</v>
      </c>
      <c r="Y89" s="360"/>
      <c r="Z89" s="360"/>
      <c r="AA89" s="360"/>
      <c r="AB89" s="360"/>
      <c r="AC89" s="360"/>
      <c r="AD89" s="360"/>
      <c r="AE89" s="360"/>
      <c r="AF89" s="360"/>
      <c r="AG89" s="360"/>
      <c r="AH89" s="360"/>
      <c r="AI89" s="360"/>
      <c r="AJ89" s="360"/>
      <c r="AK89" s="360"/>
      <c r="AL89" s="360"/>
      <c r="AM89" s="360"/>
      <c r="AN89" s="360"/>
      <c r="AO89" s="360"/>
      <c r="AP89" s="360"/>
      <c r="AQ89" s="360"/>
      <c r="AR89" s="360"/>
      <c r="AS89" s="360"/>
      <c r="AT89" s="360"/>
      <c r="AU89" s="360"/>
      <c r="AV89" s="360"/>
      <c r="AW89" s="360"/>
      <c r="AX89" s="360"/>
      <c r="AY89" s="360"/>
    </row>
    <row r="90" spans="1:54" ht="10.9" customHeight="1" x14ac:dyDescent="0.2">
      <c r="A90" s="35"/>
      <c r="B90" s="437" t="s">
        <v>63</v>
      </c>
      <c r="C90" s="438" t="s">
        <v>95</v>
      </c>
      <c r="D90" s="438"/>
      <c r="E90" s="437" t="s">
        <v>94</v>
      </c>
      <c r="F90" s="41"/>
      <c r="G90" s="435"/>
      <c r="H90" s="151"/>
      <c r="I90" s="436"/>
      <c r="X90" s="360">
        <f>-I89</f>
        <v>-88740.550000000017</v>
      </c>
    </row>
    <row r="91" spans="1:54" x14ac:dyDescent="0.2">
      <c r="A91" t="s">
        <v>228</v>
      </c>
      <c r="B91">
        <f>C11+C12+C13+C29+C30+C31+C32+C49+C50+C51+C52+C53+C54+C55+C61+C62+C63+C64+C65+C66+C67+C68+C69+C70+C73+C74+C75+C79+C22+C23+C24+C25+C26+C27+C28+C33+C34+C35+C36+C47++C58+C59+C60</f>
        <v>29286.410000000007</v>
      </c>
      <c r="C91">
        <f>D11+D13+D29+D30+D31+D49+D52+D53+D61+D68+D70+D73+D74+D75+D79+D22+D26+D27+D28+D33+D34+D35+D58+D59+D60+D36</f>
        <v>19235.2</v>
      </c>
      <c r="D91" t="s">
        <v>158</v>
      </c>
      <c r="E91">
        <f>F11+F13+F29+F30+F31+F61+F68+F70+F71+F72+F73+F74+F75+F79+F22+F25+F26+F27+F28+F33+F34+F35+F36+F58+F59+F60</f>
        <v>8715.1500000000033</v>
      </c>
      <c r="F91">
        <f>B91+C91+E91</f>
        <v>57236.760000000009</v>
      </c>
      <c r="G91" s="435"/>
      <c r="H91" s="475"/>
      <c r="I91" s="436"/>
      <c r="X91" s="360">
        <f>SUM(X89:X90)</f>
        <v>0</v>
      </c>
    </row>
    <row r="92" spans="1:54" x14ac:dyDescent="0.2">
      <c r="A92" t="s">
        <v>142</v>
      </c>
      <c r="B92">
        <f>C82+C83+C85</f>
        <v>757.11999999999989</v>
      </c>
      <c r="C92">
        <f>D82+D83+D85</f>
        <v>630.22</v>
      </c>
      <c r="D92" t="s">
        <v>157</v>
      </c>
      <c r="E92">
        <f>F82+F83+F85</f>
        <v>960.45</v>
      </c>
      <c r="F92">
        <f>B92+C92+E92</f>
        <v>2347.79</v>
      </c>
      <c r="G92" s="435"/>
      <c r="H92" s="475"/>
      <c r="I92" s="436"/>
    </row>
    <row r="93" spans="1:54" ht="13.5" thickBot="1" x14ac:dyDescent="0.25">
      <c r="A93" s="35"/>
      <c r="B93" s="439">
        <f>SUM(B91:B92)</f>
        <v>30043.530000000006</v>
      </c>
      <c r="C93" s="440">
        <f>SUM(C91:C92)</f>
        <v>19865.420000000002</v>
      </c>
      <c r="D93" s="440"/>
      <c r="E93" s="439">
        <f>SUM(E91:E92)</f>
        <v>9675.600000000004</v>
      </c>
      <c r="F93" s="233">
        <f>SUM(F91:F92)</f>
        <v>59584.55000000001</v>
      </c>
      <c r="G93" s="435"/>
      <c r="I93" s="436"/>
    </row>
    <row r="94" spans="1:54" ht="14.25" thickTop="1" thickBot="1" x14ac:dyDescent="0.25">
      <c r="A94" s="35"/>
      <c r="B94" s="35"/>
      <c r="C94" s="41"/>
      <c r="D94" s="41"/>
      <c r="E94" s="35"/>
      <c r="F94" s="440">
        <f>-B93-C93-E93</f>
        <v>-59584.550000000017</v>
      </c>
      <c r="G94" s="435"/>
      <c r="H94" s="151"/>
      <c r="I94" s="436"/>
    </row>
    <row r="95" spans="1:54" ht="14.25" thickTop="1" thickBot="1" x14ac:dyDescent="0.25">
      <c r="A95" s="35"/>
      <c r="B95" s="35"/>
      <c r="C95" s="41"/>
      <c r="D95" s="41"/>
      <c r="E95" s="35"/>
      <c r="F95" s="233"/>
      <c r="G95" s="435"/>
      <c r="H95" s="476"/>
      <c r="I95" s="436"/>
    </row>
    <row r="96" spans="1:54" ht="13.5" thickTop="1" x14ac:dyDescent="0.2">
      <c r="A96" t="s">
        <v>228</v>
      </c>
      <c r="B96">
        <f>C15+C20+C41+C44+C21+C17</f>
        <v>5109.5700000000006</v>
      </c>
      <c r="C96">
        <f>D15+D20+D21+D41+D44+D17</f>
        <v>4087.09</v>
      </c>
      <c r="D96" t="s">
        <v>158</v>
      </c>
      <c r="E96">
        <f>F15+F20+F21+F41+F44+F17</f>
        <v>1784.52</v>
      </c>
      <c r="F96">
        <f>B96+C96+E96</f>
        <v>10981.18</v>
      </c>
    </row>
    <row r="97" spans="1:7" x14ac:dyDescent="0.2">
      <c r="A97" t="s">
        <v>142</v>
      </c>
      <c r="B97"/>
      <c r="C97"/>
      <c r="D97" t="s">
        <v>157</v>
      </c>
      <c r="E97"/>
      <c r="F97"/>
    </row>
    <row r="98" spans="1:7" ht="13.5" thickBot="1" x14ac:dyDescent="0.25">
      <c r="A98"/>
      <c r="B98" s="478">
        <f>SUM(B96:B97)</f>
        <v>5109.5700000000006</v>
      </c>
      <c r="C98" s="478">
        <f>SUM(C96:C97)</f>
        <v>4087.09</v>
      </c>
      <c r="D98" s="477"/>
      <c r="E98" s="479">
        <f>SUM(E96:E97)</f>
        <v>1784.52</v>
      </c>
      <c r="F98" s="449">
        <f>SUM(F96:F97)</f>
        <v>10981.18</v>
      </c>
    </row>
    <row r="99" spans="1:7" ht="13.5" thickTop="1" x14ac:dyDescent="0.2">
      <c r="A99"/>
      <c r="B99"/>
      <c r="C99"/>
      <c r="D99"/>
    </row>
    <row r="100" spans="1:7" x14ac:dyDescent="0.2">
      <c r="A100" t="s">
        <v>228</v>
      </c>
      <c r="B100" s="474">
        <f>C37+C38+C39+C40+C42+C43+C45+C46</f>
        <v>4796.7900000000009</v>
      </c>
      <c r="C100" s="474">
        <f>D38+D39+D40+D42+D43+D45</f>
        <v>3505.3500000000004</v>
      </c>
      <c r="D100" t="s">
        <v>158</v>
      </c>
      <c r="E100">
        <f>F38+F39+F40+F42+F43+F45</f>
        <v>2195.6099999999997</v>
      </c>
      <c r="F100">
        <f>B100+C100</f>
        <v>8302.1400000000012</v>
      </c>
    </row>
    <row r="101" spans="1:7" x14ac:dyDescent="0.2">
      <c r="A101" t="s">
        <v>143</v>
      </c>
      <c r="B101">
        <v>124.81</v>
      </c>
      <c r="D101"/>
      <c r="E101"/>
      <c r="F101">
        <f>B101</f>
        <v>124.81</v>
      </c>
    </row>
    <row r="102" spans="1:7" x14ac:dyDescent="0.2">
      <c r="A102"/>
      <c r="B102"/>
      <c r="C102"/>
      <c r="D102"/>
      <c r="F102">
        <f>E100</f>
        <v>2195.6099999999997</v>
      </c>
    </row>
    <row r="103" spans="1:7" ht="13.5" thickBot="1" x14ac:dyDescent="0.25">
      <c r="B103" s="478">
        <f>SUM(B100:B102)</f>
        <v>4921.6000000000013</v>
      </c>
      <c r="C103" s="478">
        <f>SUM(C100:C102)</f>
        <v>3505.3500000000004</v>
      </c>
      <c r="D103" s="477"/>
      <c r="E103" s="479">
        <f>SUM(E100)</f>
        <v>2195.6099999999997</v>
      </c>
      <c r="F103" s="450">
        <f>SUM(F100:F102)</f>
        <v>10622.560000000001</v>
      </c>
    </row>
    <row r="104" spans="1:7" ht="13.5" thickTop="1" x14ac:dyDescent="0.2">
      <c r="B104"/>
      <c r="C104"/>
      <c r="D104"/>
    </row>
    <row r="105" spans="1:7" ht="13.5" thickBot="1" x14ac:dyDescent="0.25">
      <c r="A105" s="6" t="s">
        <v>141</v>
      </c>
      <c r="B105" s="482">
        <v>35.840000000000003</v>
      </c>
      <c r="C105" s="449">
        <v>29.83</v>
      </c>
      <c r="D105" s="483" t="s">
        <v>158</v>
      </c>
      <c r="E105" s="482">
        <v>274.68</v>
      </c>
      <c r="F105" s="449">
        <f>B105+C105+E105</f>
        <v>340.35</v>
      </c>
    </row>
    <row r="106" spans="1:7" ht="13.5" thickTop="1" x14ac:dyDescent="0.2"/>
    <row r="107" spans="1:7" x14ac:dyDescent="0.2">
      <c r="B107" s="486" t="s">
        <v>63</v>
      </c>
      <c r="C107" s="438" t="s">
        <v>95</v>
      </c>
    </row>
    <row r="108" spans="1:7" x14ac:dyDescent="0.2">
      <c r="A108" s="487" t="s">
        <v>141</v>
      </c>
      <c r="B108" s="488">
        <f>C19+C18</f>
        <v>2638.7200000000003</v>
      </c>
      <c r="C108" s="488">
        <f>D19+D18</f>
        <v>2196.44</v>
      </c>
      <c r="D108" s="489" t="s">
        <v>158</v>
      </c>
      <c r="E108" s="488">
        <f>274.68+F18</f>
        <v>824.06999999999994</v>
      </c>
      <c r="F108" s="488">
        <f>B108+C108+E108</f>
        <v>5659.23</v>
      </c>
      <c r="G108" s="497">
        <v>43476</v>
      </c>
    </row>
    <row r="109" spans="1:7" x14ac:dyDescent="0.2">
      <c r="A109" s="487" t="s">
        <v>142</v>
      </c>
      <c r="B109" s="490">
        <f>C81+C84</f>
        <v>346.3</v>
      </c>
      <c r="C109" s="491">
        <f>D81+D84</f>
        <v>288.26</v>
      </c>
      <c r="D109" s="487" t="s">
        <v>157</v>
      </c>
      <c r="E109" s="491">
        <f>F81+F84</f>
        <v>568.05999999999995</v>
      </c>
      <c r="F109" s="491">
        <f t="shared" ref="F109:F110" si="12">B109+C109+E109</f>
        <v>1202.6199999999999</v>
      </c>
    </row>
    <row r="110" spans="1:7" x14ac:dyDescent="0.2">
      <c r="A110" s="487" t="s">
        <v>143</v>
      </c>
      <c r="B110" s="493">
        <f>C87</f>
        <v>112</v>
      </c>
      <c r="C110" s="494">
        <f>D87</f>
        <v>97.9</v>
      </c>
      <c r="D110" s="492" t="s">
        <v>194</v>
      </c>
      <c r="E110" s="494">
        <v>140.16</v>
      </c>
      <c r="F110" s="491">
        <f t="shared" si="12"/>
        <v>350.06</v>
      </c>
    </row>
    <row r="111" spans="1:7" ht="13.5" thickBot="1" x14ac:dyDescent="0.25">
      <c r="A111" s="487"/>
      <c r="B111" s="495">
        <f>SUM(B108:B110)</f>
        <v>3097.0200000000004</v>
      </c>
      <c r="C111" s="496">
        <f>SUM(C108:C110)</f>
        <v>2582.6</v>
      </c>
      <c r="D111" s="496"/>
      <c r="E111" s="495">
        <f>SUM(E108:E110)</f>
        <v>1532.29</v>
      </c>
      <c r="F111" s="496">
        <f>SUM(F108:F110)</f>
        <v>7211.91</v>
      </c>
    </row>
    <row r="112" spans="1:7" ht="13.5" thickTop="1" x14ac:dyDescent="0.2"/>
    <row r="113" spans="8:8" ht="15.75" x14ac:dyDescent="0.25">
      <c r="H113" s="721" t="s">
        <v>68</v>
      </c>
    </row>
  </sheetData>
  <mergeCells count="17">
    <mergeCell ref="AU6:AV6"/>
    <mergeCell ref="AF5:AJ5"/>
    <mergeCell ref="AK5:AO5"/>
    <mergeCell ref="AP5:AT5"/>
    <mergeCell ref="AU5:AY5"/>
    <mergeCell ref="AK6:AL6"/>
    <mergeCell ref="L6:M6"/>
    <mergeCell ref="Q6:R6"/>
    <mergeCell ref="V6:W6"/>
    <mergeCell ref="AA6:AB6"/>
    <mergeCell ref="AF6:AG6"/>
    <mergeCell ref="J1:AE1"/>
    <mergeCell ref="J2:AE2"/>
    <mergeCell ref="J3:AE3"/>
    <mergeCell ref="Q5:U5"/>
    <mergeCell ref="V5:Z5"/>
    <mergeCell ref="AA5:AE5"/>
  </mergeCells>
  <printOptions horizontalCentered="1" gridLines="1"/>
  <pageMargins left="0.25" right="0.25" top="0.75" bottom="0.75" header="0.3" footer="0.3"/>
  <pageSetup paperSize="5" orientation="landscape" r:id="rId1"/>
  <colBreaks count="1" manualBreakCount="1">
    <brk id="3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08"/>
  <sheetViews>
    <sheetView topLeftCell="A67" zoomScaleNormal="100" workbookViewId="0">
      <pane xSplit="1" topLeftCell="L1" activePane="topRight" state="frozen"/>
      <selection activeCell="A4" sqref="A4"/>
      <selection pane="topRight" activeCell="O88" sqref="O88"/>
    </sheetView>
  </sheetViews>
  <sheetFormatPr defaultColWidth="9.140625" defaultRowHeight="12.75" x14ac:dyDescent="0.2"/>
  <cols>
    <col min="1" max="1" width="38.28515625" style="1" customWidth="1"/>
    <col min="2" max="2" width="36.28515625" style="1" customWidth="1"/>
    <col min="3" max="3" width="13.42578125" style="1" customWidth="1"/>
    <col min="4" max="4" width="35.7109375" style="1" customWidth="1"/>
    <col min="5" max="5" width="27.7109375" style="1" customWidth="1"/>
    <col min="6" max="6" width="10.42578125" style="1" bestFit="1" customWidth="1"/>
    <col min="7" max="7" width="12.140625" style="24" customWidth="1"/>
    <col min="8" max="8" width="14" style="5" customWidth="1"/>
    <col min="9" max="9" width="16.42578125" style="6" customWidth="1"/>
    <col min="10" max="10" width="11.28515625" style="1" customWidth="1"/>
    <col min="11" max="11" width="23.7109375" style="1" customWidth="1"/>
    <col min="12" max="12" width="9.42578125" style="35" customWidth="1"/>
    <col min="13" max="13" width="11.5703125" style="41" customWidth="1"/>
    <col min="14" max="14" width="9.28515625" style="41" customWidth="1"/>
    <col min="15" max="17" width="9.28515625" style="35" customWidth="1"/>
    <col min="18" max="18" width="10.140625" style="13" customWidth="1"/>
    <col min="19" max="19" width="9.28515625" style="13" customWidth="1"/>
    <col min="20" max="20" width="10.5703125" style="1" customWidth="1"/>
    <col min="21" max="22" width="9.28515625" style="1" customWidth="1"/>
    <col min="23" max="24" width="9.28515625" style="13" customWidth="1"/>
    <col min="25" max="27" width="9.28515625" style="1" customWidth="1"/>
    <col min="28" max="29" width="9.28515625" style="14" customWidth="1"/>
    <col min="30" max="32" width="9.28515625" style="1" customWidth="1"/>
    <col min="33" max="34" width="9.28515625" style="7" customWidth="1"/>
    <col min="35" max="37" width="9.28515625" style="1" customWidth="1"/>
    <col min="38" max="39" width="9.28515625" style="7" customWidth="1"/>
    <col min="40" max="49" width="9.28515625" style="1" customWidth="1"/>
    <col min="50" max="51" width="9.28515625" style="7" customWidth="1"/>
    <col min="52" max="52" width="10.42578125" style="7" customWidth="1"/>
    <col min="53" max="53" width="14.140625" style="7" customWidth="1"/>
    <col min="54" max="54" width="10.140625" style="1" bestFit="1" customWidth="1"/>
    <col min="55" max="16384" width="9.140625" style="1"/>
  </cols>
  <sheetData>
    <row r="1" spans="1:55" ht="14.25" x14ac:dyDescent="0.2">
      <c r="A1" t="s">
        <v>144</v>
      </c>
      <c r="B1"/>
      <c r="C1"/>
      <c r="D1"/>
      <c r="E1"/>
      <c r="F1"/>
      <c r="G1"/>
      <c r="H1"/>
      <c r="I1" s="315"/>
      <c r="J1" s="891" t="s">
        <v>126</v>
      </c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  <c r="AE1" s="892"/>
      <c r="AF1" s="893"/>
      <c r="AG1" s="11"/>
      <c r="AH1" s="11"/>
    </row>
    <row r="2" spans="1:55" ht="14.25" x14ac:dyDescent="0.2">
      <c r="A2" t="s">
        <v>0</v>
      </c>
      <c r="B2"/>
      <c r="C2"/>
      <c r="D2"/>
      <c r="E2"/>
      <c r="F2"/>
      <c r="G2"/>
      <c r="H2"/>
      <c r="I2" s="315"/>
      <c r="J2" s="894" t="s">
        <v>0</v>
      </c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5"/>
      <c r="AA2" s="895"/>
      <c r="AB2" s="895"/>
      <c r="AC2" s="895"/>
      <c r="AD2" s="895"/>
      <c r="AE2" s="895"/>
      <c r="AF2" s="896"/>
      <c r="AG2" s="11"/>
      <c r="AH2" s="11"/>
    </row>
    <row r="3" spans="1:55" ht="15" thickBot="1" x14ac:dyDescent="0.25">
      <c r="A3" t="s">
        <v>99</v>
      </c>
      <c r="B3"/>
      <c r="C3"/>
      <c r="D3"/>
      <c r="E3"/>
      <c r="F3"/>
      <c r="G3"/>
      <c r="H3"/>
      <c r="I3" s="315"/>
      <c r="J3" s="897" t="s">
        <v>99</v>
      </c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  <c r="AE3" s="898"/>
      <c r="AF3" s="899"/>
      <c r="AG3" s="11"/>
      <c r="AH3" s="11"/>
    </row>
    <row r="4" spans="1:55" ht="14.25" thickBot="1" x14ac:dyDescent="0.3">
      <c r="A4" s="8" t="s">
        <v>172</v>
      </c>
      <c r="B4" s="4"/>
      <c r="C4" s="4"/>
      <c r="D4" s="4"/>
      <c r="E4" s="2"/>
      <c r="F4" s="2"/>
      <c r="G4" s="143"/>
      <c r="H4" s="141"/>
      <c r="I4" s="222"/>
      <c r="R4" s="53"/>
      <c r="S4" s="53"/>
      <c r="T4" s="54"/>
      <c r="U4" s="54"/>
      <c r="V4" s="54"/>
      <c r="W4" s="53"/>
      <c r="X4" s="53"/>
      <c r="Y4" s="54"/>
      <c r="Z4" s="54"/>
      <c r="AA4" s="54"/>
      <c r="AB4" s="55"/>
      <c r="AC4" s="55"/>
      <c r="AD4" s="54"/>
      <c r="AE4" s="54"/>
      <c r="AF4" s="54"/>
      <c r="AG4" s="56"/>
      <c r="AH4" s="56"/>
      <c r="AI4" s="54"/>
      <c r="AJ4" s="54"/>
      <c r="AK4" s="54"/>
      <c r="AL4" s="56"/>
      <c r="AM4" s="56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6"/>
      <c r="AY4" s="56"/>
      <c r="AZ4" s="56"/>
      <c r="BA4" s="56"/>
      <c r="BB4" s="54"/>
      <c r="BC4" s="54"/>
    </row>
    <row r="5" spans="1:55" ht="13.5" thickBot="1" x14ac:dyDescent="0.25">
      <c r="A5" s="133"/>
      <c r="B5" s="134"/>
      <c r="C5" s="134"/>
      <c r="D5" s="134"/>
      <c r="E5" s="134"/>
      <c r="F5" s="134"/>
      <c r="G5" s="183"/>
      <c r="H5" s="169"/>
      <c r="I5" s="223"/>
      <c r="J5" s="130"/>
      <c r="K5" s="542"/>
      <c r="L5" s="411"/>
      <c r="M5" s="162"/>
      <c r="N5" s="42"/>
      <c r="O5" s="43" t="s">
        <v>148</v>
      </c>
      <c r="P5" s="43"/>
      <c r="Q5" s="44"/>
      <c r="R5" s="953" t="s">
        <v>151</v>
      </c>
      <c r="S5" s="954"/>
      <c r="T5" s="954"/>
      <c r="U5" s="954"/>
      <c r="V5" s="955"/>
      <c r="W5" s="956" t="s">
        <v>135</v>
      </c>
      <c r="X5" s="957"/>
      <c r="Y5" s="957"/>
      <c r="Z5" s="957"/>
      <c r="AA5" s="958"/>
      <c r="AB5" s="959" t="s">
        <v>136</v>
      </c>
      <c r="AC5" s="960"/>
      <c r="AD5" s="960"/>
      <c r="AE5" s="960"/>
      <c r="AF5" s="961"/>
      <c r="AG5" s="962" t="s">
        <v>137</v>
      </c>
      <c r="AH5" s="963"/>
      <c r="AI5" s="963"/>
      <c r="AJ5" s="963"/>
      <c r="AK5" s="964"/>
      <c r="AL5" s="965" t="s">
        <v>138</v>
      </c>
      <c r="AM5" s="966"/>
      <c r="AN5" s="966"/>
      <c r="AO5" s="966"/>
      <c r="AP5" s="967"/>
      <c r="AQ5" s="943" t="s">
        <v>139</v>
      </c>
      <c r="AR5" s="944"/>
      <c r="AS5" s="944"/>
      <c r="AT5" s="944"/>
      <c r="AU5" s="944"/>
      <c r="AV5" s="945" t="s">
        <v>112</v>
      </c>
      <c r="AW5" s="946"/>
      <c r="AX5" s="946"/>
      <c r="AY5" s="946"/>
      <c r="AZ5" s="947"/>
      <c r="BA5" s="302"/>
      <c r="BB5" s="66"/>
      <c r="BC5" s="66"/>
    </row>
    <row r="6" spans="1:55" x14ac:dyDescent="0.2">
      <c r="A6" s="39"/>
      <c r="B6" s="135" t="s">
        <v>97</v>
      </c>
      <c r="C6" s="135" t="s">
        <v>104</v>
      </c>
      <c r="D6" s="135"/>
      <c r="E6" s="135" t="s">
        <v>98</v>
      </c>
      <c r="F6" s="135" t="s">
        <v>66</v>
      </c>
      <c r="G6" s="184" t="s">
        <v>64</v>
      </c>
      <c r="H6" s="170" t="s">
        <v>68</v>
      </c>
      <c r="I6" s="224" t="s">
        <v>70</v>
      </c>
      <c r="J6" s="8"/>
      <c r="K6" s="4"/>
      <c r="L6" s="413"/>
      <c r="M6" s="909" t="s">
        <v>131</v>
      </c>
      <c r="N6" s="910"/>
      <c r="O6" s="45"/>
      <c r="P6" s="45"/>
      <c r="Q6" s="45"/>
      <c r="R6" s="909" t="s">
        <v>131</v>
      </c>
      <c r="S6" s="910"/>
      <c r="T6" s="36"/>
      <c r="U6" s="99"/>
      <c r="V6" s="37"/>
      <c r="W6" s="948" t="s">
        <v>131</v>
      </c>
      <c r="X6" s="949"/>
      <c r="Y6" s="40"/>
      <c r="Z6" s="40"/>
      <c r="AA6" s="38"/>
      <c r="AB6" s="948" t="s">
        <v>131</v>
      </c>
      <c r="AC6" s="949"/>
      <c r="AD6" s="40"/>
      <c r="AE6" s="40"/>
      <c r="AF6" s="40"/>
      <c r="AG6" s="950" t="s">
        <v>131</v>
      </c>
      <c r="AH6" s="951"/>
      <c r="AI6" s="40"/>
      <c r="AJ6" s="40"/>
      <c r="AK6" s="38"/>
      <c r="AL6" s="950" t="s">
        <v>131</v>
      </c>
      <c r="AM6" s="952"/>
      <c r="AN6" s="40"/>
      <c r="AO6" s="40"/>
      <c r="AP6" s="40"/>
      <c r="AQ6" s="126" t="s">
        <v>131</v>
      </c>
      <c r="AR6" s="37"/>
      <c r="AS6"/>
      <c r="AT6" s="99"/>
      <c r="AU6"/>
      <c r="AV6" s="909" t="s">
        <v>131</v>
      </c>
      <c r="AW6" s="910"/>
      <c r="AX6" s="303"/>
      <c r="AY6" s="303"/>
      <c r="AZ6" s="263"/>
      <c r="BA6" s="304" t="s">
        <v>114</v>
      </c>
      <c r="BB6" s="66"/>
      <c r="BC6" s="66"/>
    </row>
    <row r="7" spans="1:55" ht="13.5" thickBot="1" x14ac:dyDescent="0.25">
      <c r="A7" s="136" t="s">
        <v>100</v>
      </c>
      <c r="B7" s="137"/>
      <c r="C7" s="137" t="s">
        <v>63</v>
      </c>
      <c r="D7" s="137" t="s">
        <v>95</v>
      </c>
      <c r="E7" s="138" t="s">
        <v>102</v>
      </c>
      <c r="F7" s="137" t="s">
        <v>67</v>
      </c>
      <c r="G7" s="185" t="s">
        <v>65</v>
      </c>
      <c r="H7" s="171" t="s">
        <v>69</v>
      </c>
      <c r="I7" s="316" t="s">
        <v>71</v>
      </c>
      <c r="J7" s="131"/>
      <c r="K7" s="543"/>
      <c r="L7" s="100" t="s">
        <v>147</v>
      </c>
      <c r="M7" s="163" t="s">
        <v>149</v>
      </c>
      <c r="N7" s="46" t="s">
        <v>150</v>
      </c>
      <c r="O7" s="47" t="s">
        <v>63</v>
      </c>
      <c r="P7" s="47" t="s">
        <v>95</v>
      </c>
      <c r="Q7" s="47" t="s">
        <v>94</v>
      </c>
      <c r="R7" s="95" t="s">
        <v>149</v>
      </c>
      <c r="S7" s="98" t="s">
        <v>150</v>
      </c>
      <c r="T7" s="96" t="s">
        <v>63</v>
      </c>
      <c r="U7" s="47" t="s">
        <v>95</v>
      </c>
      <c r="V7" s="97" t="s">
        <v>94</v>
      </c>
      <c r="W7" s="95" t="s">
        <v>149</v>
      </c>
      <c r="X7" s="98" t="s">
        <v>150</v>
      </c>
      <c r="Y7" s="101" t="s">
        <v>63</v>
      </c>
      <c r="Z7" s="101" t="s">
        <v>95</v>
      </c>
      <c r="AA7" s="100" t="s">
        <v>94</v>
      </c>
      <c r="AB7" s="107" t="s">
        <v>149</v>
      </c>
      <c r="AC7" s="108" t="s">
        <v>150</v>
      </c>
      <c r="AD7" s="101" t="s">
        <v>63</v>
      </c>
      <c r="AE7" s="101" t="s">
        <v>95</v>
      </c>
      <c r="AF7" s="101" t="s">
        <v>94</v>
      </c>
      <c r="AG7" s="111" t="s">
        <v>152</v>
      </c>
      <c r="AH7" s="112" t="s">
        <v>150</v>
      </c>
      <c r="AI7" s="101" t="s">
        <v>63</v>
      </c>
      <c r="AJ7" s="101" t="s">
        <v>95</v>
      </c>
      <c r="AK7" s="100" t="s">
        <v>94</v>
      </c>
      <c r="AL7" s="111" t="s">
        <v>149</v>
      </c>
      <c r="AM7" s="114" t="s">
        <v>150</v>
      </c>
      <c r="AN7" s="101" t="s">
        <v>63</v>
      </c>
      <c r="AO7" s="101" t="s">
        <v>95</v>
      </c>
      <c r="AP7" s="101" t="s">
        <v>94</v>
      </c>
      <c r="AQ7" s="111" t="s">
        <v>149</v>
      </c>
      <c r="AR7" s="114" t="s">
        <v>150</v>
      </c>
      <c r="AS7" s="52" t="s">
        <v>63</v>
      </c>
      <c r="AT7" s="101" t="s">
        <v>95</v>
      </c>
      <c r="AU7" s="52" t="s">
        <v>94</v>
      </c>
      <c r="AV7" s="111" t="s">
        <v>149</v>
      </c>
      <c r="AW7" s="114" t="s">
        <v>150</v>
      </c>
      <c r="AX7" s="270" t="s">
        <v>63</v>
      </c>
      <c r="AY7" s="270" t="s">
        <v>95</v>
      </c>
      <c r="AZ7" s="270" t="s">
        <v>94</v>
      </c>
      <c r="BA7" s="305" t="s">
        <v>113</v>
      </c>
      <c r="BB7" s="66"/>
      <c r="BC7" s="66"/>
    </row>
    <row r="8" spans="1:55" x14ac:dyDescent="0.2">
      <c r="A8" s="5"/>
      <c r="B8" s="17" t="s">
        <v>159</v>
      </c>
      <c r="C8" s="15"/>
      <c r="D8" s="16"/>
      <c r="E8" s="129" t="s">
        <v>161</v>
      </c>
      <c r="F8" s="15"/>
      <c r="H8" s="15">
        <f t="shared" ref="H8:H71" si="0">C8+D8+F8</f>
        <v>0</v>
      </c>
      <c r="J8" s="5"/>
      <c r="K8" s="5"/>
      <c r="L8" s="544"/>
      <c r="M8" s="294">
        <f>+R8+W8+AB8+AG8+AL8+AQ8</f>
        <v>0</v>
      </c>
      <c r="N8" s="295"/>
      <c r="O8" s="296"/>
      <c r="P8" s="296"/>
      <c r="Q8" s="297"/>
      <c r="R8" s="41">
        <v>0</v>
      </c>
      <c r="S8" s="41">
        <v>0</v>
      </c>
      <c r="T8" s="312">
        <f>C8</f>
        <v>0</v>
      </c>
      <c r="U8" s="312">
        <f>D8</f>
        <v>0</v>
      </c>
      <c r="V8" s="312">
        <f>F8</f>
        <v>0</v>
      </c>
      <c r="W8" s="68"/>
      <c r="X8" s="91"/>
      <c r="Y8" s="69"/>
      <c r="Z8" s="69"/>
      <c r="AA8" s="70"/>
      <c r="AB8" s="71"/>
      <c r="AC8" s="102"/>
      <c r="AD8" s="69"/>
      <c r="AE8" s="69"/>
      <c r="AF8" s="70"/>
      <c r="AG8" s="72"/>
      <c r="AH8" s="104"/>
      <c r="AI8" s="69"/>
      <c r="AJ8" s="69"/>
      <c r="AK8" s="70"/>
      <c r="AL8" s="73"/>
      <c r="AM8" s="110"/>
      <c r="AN8" s="74"/>
      <c r="AO8" s="74"/>
      <c r="AP8" s="74"/>
      <c r="AQ8" s="118"/>
      <c r="AR8" s="124"/>
      <c r="AS8" s="119">
        <v>0</v>
      </c>
      <c r="AT8" s="119">
        <v>0</v>
      </c>
      <c r="AU8" s="120">
        <v>0</v>
      </c>
      <c r="AV8" s="76">
        <f>M8+R8+W8+AB8+AG8+AL8+AQ8</f>
        <v>0</v>
      </c>
      <c r="AW8" s="76">
        <f t="shared" ref="AW8:AZ23" si="1">N8+S8+X8+AC8+AH8+AM8+AR8</f>
        <v>0</v>
      </c>
      <c r="AX8" s="300">
        <f t="shared" si="1"/>
        <v>0</v>
      </c>
      <c r="AY8" s="300">
        <f t="shared" si="1"/>
        <v>0</v>
      </c>
      <c r="AZ8" s="300">
        <f t="shared" si="1"/>
        <v>0</v>
      </c>
      <c r="BA8" s="301">
        <f>SUM(AX8:AZ8)</f>
        <v>0</v>
      </c>
      <c r="BB8" s="66"/>
      <c r="BC8" s="66"/>
    </row>
    <row r="9" spans="1:55" x14ac:dyDescent="0.2">
      <c r="A9" s="5" t="s">
        <v>3</v>
      </c>
      <c r="B9" s="17" t="s">
        <v>141</v>
      </c>
      <c r="C9" s="15"/>
      <c r="D9" s="16"/>
      <c r="E9" s="21" t="s">
        <v>103</v>
      </c>
      <c r="F9" s="15"/>
      <c r="H9" s="15">
        <f t="shared" si="0"/>
        <v>0</v>
      </c>
      <c r="J9" s="5" t="s">
        <v>72</v>
      </c>
      <c r="K9" s="5"/>
      <c r="L9" s="544"/>
      <c r="M9" s="164"/>
      <c r="N9" s="160"/>
      <c r="O9" s="48"/>
      <c r="P9" s="48"/>
      <c r="Q9" s="49"/>
      <c r="R9" s="41"/>
      <c r="S9" s="41"/>
      <c r="T9" s="41">
        <v>0</v>
      </c>
      <c r="U9" s="41">
        <v>0</v>
      </c>
      <c r="V9" s="41"/>
      <c r="W9" s="68"/>
      <c r="X9" s="91"/>
      <c r="Y9" s="69"/>
      <c r="Z9" s="69"/>
      <c r="AA9" s="70"/>
      <c r="AB9" s="71"/>
      <c r="AC9" s="102"/>
      <c r="AD9" s="69"/>
      <c r="AE9" s="69"/>
      <c r="AF9" s="70"/>
      <c r="AG9" s="72"/>
      <c r="AH9" s="104"/>
      <c r="AI9" s="69"/>
      <c r="AJ9" s="69"/>
      <c r="AK9" s="70"/>
      <c r="AL9" s="73"/>
      <c r="AM9" s="110"/>
      <c r="AN9" s="74"/>
      <c r="AO9" s="74"/>
      <c r="AP9" s="74"/>
      <c r="AQ9" s="73"/>
      <c r="AR9" s="110"/>
      <c r="AS9" s="74">
        <v>0</v>
      </c>
      <c r="AT9" s="74">
        <v>0</v>
      </c>
      <c r="AU9" s="75">
        <v>0</v>
      </c>
      <c r="AV9" s="76">
        <f t="shared" ref="AV9:AZ72" si="2">M9+R9+W9+AB9+AG9+AL9+AQ9</f>
        <v>0</v>
      </c>
      <c r="AW9" s="76">
        <f t="shared" si="1"/>
        <v>0</v>
      </c>
      <c r="AX9" s="73">
        <f t="shared" si="1"/>
        <v>0</v>
      </c>
      <c r="AY9" s="73">
        <f t="shared" si="1"/>
        <v>0</v>
      </c>
      <c r="AZ9" s="73">
        <f t="shared" si="1"/>
        <v>0</v>
      </c>
      <c r="BA9" s="306">
        <f t="shared" ref="BA9:BA82" si="3">SUM(AX9:AZ9)</f>
        <v>0</v>
      </c>
      <c r="BB9" s="66"/>
      <c r="BC9" s="66"/>
    </row>
    <row r="10" spans="1:55" x14ac:dyDescent="0.2">
      <c r="A10" s="5" t="s">
        <v>4</v>
      </c>
      <c r="B10" s="17" t="s">
        <v>141</v>
      </c>
      <c r="C10" s="15"/>
      <c r="D10" s="16"/>
      <c r="E10" s="21" t="s">
        <v>103</v>
      </c>
      <c r="F10" s="15"/>
      <c r="H10" s="15">
        <f t="shared" si="0"/>
        <v>0</v>
      </c>
      <c r="J10" s="5" t="s">
        <v>72</v>
      </c>
      <c r="K10" s="5"/>
      <c r="L10" s="544"/>
      <c r="M10" s="164"/>
      <c r="N10" s="160"/>
      <c r="O10" s="48"/>
      <c r="P10" s="48"/>
      <c r="Q10" s="49"/>
      <c r="R10" s="41"/>
      <c r="S10" s="41"/>
      <c r="T10" s="41">
        <v>0</v>
      </c>
      <c r="U10" s="41">
        <v>0</v>
      </c>
      <c r="V10" s="41"/>
      <c r="W10" s="68"/>
      <c r="X10" s="91"/>
      <c r="Y10" s="69"/>
      <c r="Z10" s="69"/>
      <c r="AA10" s="70"/>
      <c r="AB10" s="71"/>
      <c r="AC10" s="102"/>
      <c r="AD10" s="69"/>
      <c r="AE10" s="69"/>
      <c r="AF10" s="70"/>
      <c r="AG10" s="72"/>
      <c r="AH10" s="104"/>
      <c r="AI10" s="69"/>
      <c r="AJ10" s="69"/>
      <c r="AK10" s="70"/>
      <c r="AL10" s="73"/>
      <c r="AM10" s="110"/>
      <c r="AN10" s="74"/>
      <c r="AO10" s="74"/>
      <c r="AP10" s="74"/>
      <c r="AQ10" s="73"/>
      <c r="AR10" s="110"/>
      <c r="AS10" s="74">
        <v>0</v>
      </c>
      <c r="AT10" s="74">
        <v>0</v>
      </c>
      <c r="AU10" s="75">
        <v>0</v>
      </c>
      <c r="AV10" s="76">
        <f t="shared" si="2"/>
        <v>0</v>
      </c>
      <c r="AW10" s="76">
        <f t="shared" si="1"/>
        <v>0</v>
      </c>
      <c r="AX10" s="73">
        <f t="shared" si="1"/>
        <v>0</v>
      </c>
      <c r="AY10" s="73">
        <f t="shared" si="1"/>
        <v>0</v>
      </c>
      <c r="AZ10" s="73">
        <f t="shared" si="1"/>
        <v>0</v>
      </c>
      <c r="BA10" s="306">
        <f t="shared" si="3"/>
        <v>0</v>
      </c>
      <c r="BB10" s="66"/>
      <c r="BC10" s="66"/>
    </row>
    <row r="11" spans="1:55" x14ac:dyDescent="0.2">
      <c r="A11" s="172" t="s">
        <v>5</v>
      </c>
      <c r="B11" s="173" t="s">
        <v>141</v>
      </c>
      <c r="C11" s="174">
        <v>483.84</v>
      </c>
      <c r="D11" s="175">
        <v>402.74</v>
      </c>
      <c r="E11" s="176" t="s">
        <v>103</v>
      </c>
      <c r="F11" s="174">
        <v>272.11</v>
      </c>
      <c r="G11" s="187"/>
      <c r="H11" s="174">
        <f t="shared" si="0"/>
        <v>1158.69</v>
      </c>
      <c r="I11" s="6" t="s">
        <v>165</v>
      </c>
      <c r="J11" s="172" t="s">
        <v>73</v>
      </c>
      <c r="K11" s="172" t="s">
        <v>318</v>
      </c>
      <c r="L11" s="550" t="s">
        <v>204</v>
      </c>
      <c r="M11" s="298"/>
      <c r="N11" s="233"/>
      <c r="O11" s="48"/>
      <c r="P11" s="48"/>
      <c r="Q11" s="49"/>
      <c r="R11" s="310">
        <v>80784</v>
      </c>
      <c r="S11" s="310">
        <v>108</v>
      </c>
      <c r="T11" s="311">
        <f t="shared" ref="T11:U13" si="4">C11</f>
        <v>483.84</v>
      </c>
      <c r="U11" s="311">
        <f t="shared" si="4"/>
        <v>402.74</v>
      </c>
      <c r="V11" s="311">
        <f>F11</f>
        <v>272.11</v>
      </c>
      <c r="W11" s="68"/>
      <c r="X11" s="91"/>
      <c r="Y11" s="69"/>
      <c r="Z11" s="69"/>
      <c r="AA11" s="70"/>
      <c r="AB11" s="71"/>
      <c r="AC11" s="102"/>
      <c r="AD11" s="69"/>
      <c r="AE11" s="69"/>
      <c r="AF11" s="70"/>
      <c r="AG11" s="72"/>
      <c r="AH11" s="104"/>
      <c r="AI11" s="69"/>
      <c r="AJ11" s="69"/>
      <c r="AK11" s="70"/>
      <c r="AL11" s="73"/>
      <c r="AM11" s="110"/>
      <c r="AN11" s="74"/>
      <c r="AO11" s="74"/>
      <c r="AP11" s="74"/>
      <c r="AQ11" s="73"/>
      <c r="AR11" s="110"/>
      <c r="AS11" s="74">
        <v>0</v>
      </c>
      <c r="AT11" s="74">
        <v>0</v>
      </c>
      <c r="AU11" s="75">
        <v>0</v>
      </c>
      <c r="AV11" s="76">
        <f t="shared" si="2"/>
        <v>80784</v>
      </c>
      <c r="AW11" s="76">
        <f t="shared" si="1"/>
        <v>108</v>
      </c>
      <c r="AX11" s="73">
        <f t="shared" si="1"/>
        <v>483.84</v>
      </c>
      <c r="AY11" s="73">
        <f t="shared" si="1"/>
        <v>402.74</v>
      </c>
      <c r="AZ11" s="73">
        <f t="shared" si="1"/>
        <v>272.11</v>
      </c>
      <c r="BA11" s="306">
        <f t="shared" si="3"/>
        <v>1158.69</v>
      </c>
      <c r="BB11" s="66"/>
      <c r="BC11" s="66"/>
    </row>
    <row r="12" spans="1:55" x14ac:dyDescent="0.2">
      <c r="A12" s="172" t="s">
        <v>6</v>
      </c>
      <c r="B12" s="173" t="s">
        <v>141</v>
      </c>
      <c r="C12" s="174">
        <v>386.1</v>
      </c>
      <c r="D12" s="175"/>
      <c r="E12" s="176" t="s">
        <v>103</v>
      </c>
      <c r="F12" s="174"/>
      <c r="G12" s="187"/>
      <c r="H12" s="174">
        <f t="shared" si="0"/>
        <v>386.1</v>
      </c>
      <c r="I12" s="6" t="s">
        <v>165</v>
      </c>
      <c r="J12" s="172" t="s">
        <v>73</v>
      </c>
      <c r="K12" s="172" t="s">
        <v>311</v>
      </c>
      <c r="L12" s="545"/>
      <c r="M12" s="298"/>
      <c r="N12" s="233"/>
      <c r="O12" s="48"/>
      <c r="P12" s="48"/>
      <c r="Q12" s="49"/>
      <c r="R12" s="310">
        <v>0</v>
      </c>
      <c r="S12" s="310">
        <v>0</v>
      </c>
      <c r="T12" s="310">
        <f t="shared" si="4"/>
        <v>386.1</v>
      </c>
      <c r="U12" s="310">
        <f t="shared" si="4"/>
        <v>0</v>
      </c>
      <c r="V12" s="310">
        <f>F12</f>
        <v>0</v>
      </c>
      <c r="W12" s="68"/>
      <c r="X12" s="91"/>
      <c r="Y12" s="69"/>
      <c r="Z12" s="69"/>
      <c r="AA12" s="70"/>
      <c r="AB12" s="71"/>
      <c r="AC12" s="102"/>
      <c r="AD12" s="69"/>
      <c r="AE12" s="69"/>
      <c r="AF12" s="70"/>
      <c r="AG12" s="72"/>
      <c r="AH12" s="104"/>
      <c r="AI12" s="69"/>
      <c r="AJ12" s="69"/>
      <c r="AK12" s="70"/>
      <c r="AL12" s="73"/>
      <c r="AM12" s="110"/>
      <c r="AN12" s="74"/>
      <c r="AO12" s="74"/>
      <c r="AP12" s="74"/>
      <c r="AQ12" s="73"/>
      <c r="AR12" s="110"/>
      <c r="AS12" s="74">
        <v>0</v>
      </c>
      <c r="AT12" s="74">
        <v>0</v>
      </c>
      <c r="AU12" s="75">
        <v>0</v>
      </c>
      <c r="AV12" s="76">
        <f t="shared" si="2"/>
        <v>0</v>
      </c>
      <c r="AW12" s="76">
        <f t="shared" si="1"/>
        <v>0</v>
      </c>
      <c r="AX12" s="73">
        <f t="shared" si="1"/>
        <v>386.1</v>
      </c>
      <c r="AY12" s="73">
        <f t="shared" si="1"/>
        <v>0</v>
      </c>
      <c r="AZ12" s="73">
        <f t="shared" si="1"/>
        <v>0</v>
      </c>
      <c r="BA12" s="306">
        <f>SUM(AX12:AZ12)</f>
        <v>386.1</v>
      </c>
      <c r="BB12" s="66"/>
      <c r="BC12" s="66"/>
    </row>
    <row r="13" spans="1:55" x14ac:dyDescent="0.2">
      <c r="A13" s="172" t="s">
        <v>7</v>
      </c>
      <c r="B13" s="173" t="s">
        <v>141</v>
      </c>
      <c r="C13" s="174">
        <v>35.840000000000003</v>
      </c>
      <c r="D13" s="175">
        <v>29.83</v>
      </c>
      <c r="E13" s="176" t="s">
        <v>103</v>
      </c>
      <c r="F13" s="174">
        <v>407.24</v>
      </c>
      <c r="G13" s="187"/>
      <c r="H13" s="174">
        <f t="shared" si="0"/>
        <v>472.91</v>
      </c>
      <c r="I13" s="6" t="s">
        <v>165</v>
      </c>
      <c r="J13" s="172" t="s">
        <v>73</v>
      </c>
      <c r="K13" s="172" t="s">
        <v>319</v>
      </c>
      <c r="L13" s="550" t="s">
        <v>275</v>
      </c>
      <c r="M13" s="298"/>
      <c r="N13" s="233"/>
      <c r="O13" s="48"/>
      <c r="P13" s="48"/>
      <c r="Q13" s="49"/>
      <c r="R13" s="310">
        <v>5984</v>
      </c>
      <c r="S13" s="310">
        <v>8</v>
      </c>
      <c r="T13" s="310">
        <f t="shared" si="4"/>
        <v>35.840000000000003</v>
      </c>
      <c r="U13" s="310">
        <f t="shared" si="4"/>
        <v>29.83</v>
      </c>
      <c r="V13" s="310">
        <f>F13</f>
        <v>407.24</v>
      </c>
      <c r="W13" s="68"/>
      <c r="X13" s="91"/>
      <c r="Y13" s="69"/>
      <c r="Z13" s="69"/>
      <c r="AA13" s="70"/>
      <c r="AB13" s="71"/>
      <c r="AC13" s="102"/>
      <c r="AD13" s="69"/>
      <c r="AE13" s="69"/>
      <c r="AF13" s="70"/>
      <c r="AG13" s="72"/>
      <c r="AH13" s="104"/>
      <c r="AI13" s="69"/>
      <c r="AJ13" s="69"/>
      <c r="AK13" s="70"/>
      <c r="AL13" s="73"/>
      <c r="AM13" s="110"/>
      <c r="AN13" s="74"/>
      <c r="AO13" s="74"/>
      <c r="AP13" s="74"/>
      <c r="AQ13" s="73"/>
      <c r="AR13" s="110"/>
      <c r="AS13" s="74">
        <v>0</v>
      </c>
      <c r="AT13" s="74">
        <v>0</v>
      </c>
      <c r="AU13" s="75">
        <v>0</v>
      </c>
      <c r="AV13" s="76">
        <f t="shared" si="2"/>
        <v>5984</v>
      </c>
      <c r="AW13" s="76">
        <f t="shared" si="1"/>
        <v>8</v>
      </c>
      <c r="AX13" s="73">
        <f t="shared" si="1"/>
        <v>35.840000000000003</v>
      </c>
      <c r="AY13" s="73">
        <f t="shared" si="1"/>
        <v>29.83</v>
      </c>
      <c r="AZ13" s="73">
        <f t="shared" si="1"/>
        <v>407.24</v>
      </c>
      <c r="BA13" s="306">
        <f t="shared" si="3"/>
        <v>472.91</v>
      </c>
      <c r="BB13" s="66"/>
      <c r="BC13" s="66"/>
    </row>
    <row r="14" spans="1:55" x14ac:dyDescent="0.2">
      <c r="A14" s="5" t="s">
        <v>120</v>
      </c>
      <c r="B14" s="17" t="s">
        <v>141</v>
      </c>
      <c r="C14" s="15"/>
      <c r="D14" s="16"/>
      <c r="E14" s="21" t="s">
        <v>103</v>
      </c>
      <c r="F14" s="15"/>
      <c r="H14" s="15">
        <f t="shared" si="0"/>
        <v>0</v>
      </c>
      <c r="I14" s="315"/>
      <c r="J14" s="5" t="s">
        <v>121</v>
      </c>
      <c r="K14" s="5"/>
      <c r="L14" s="544"/>
      <c r="M14" s="164"/>
      <c r="N14" s="160"/>
      <c r="O14" s="48"/>
      <c r="P14" s="48"/>
      <c r="Q14" s="49"/>
      <c r="R14" s="41"/>
      <c r="S14" s="41"/>
      <c r="T14" s="41"/>
      <c r="U14" s="41"/>
      <c r="V14" s="41"/>
      <c r="W14" s="68"/>
      <c r="X14" s="91"/>
      <c r="Y14" s="69"/>
      <c r="Z14" s="69"/>
      <c r="AA14" s="70"/>
      <c r="AB14" s="71"/>
      <c r="AC14" s="102"/>
      <c r="AD14" s="69"/>
      <c r="AE14" s="69"/>
      <c r="AF14" s="70"/>
      <c r="AG14" s="72"/>
      <c r="AH14" s="104"/>
      <c r="AI14" s="69"/>
      <c r="AJ14" s="69"/>
      <c r="AK14" s="70"/>
      <c r="AL14" s="73"/>
      <c r="AM14" s="110"/>
      <c r="AN14" s="74"/>
      <c r="AO14" s="74"/>
      <c r="AP14" s="74"/>
      <c r="AQ14" s="73"/>
      <c r="AR14" s="110"/>
      <c r="AS14" s="74">
        <v>0</v>
      </c>
      <c r="AT14" s="74">
        <v>0</v>
      </c>
      <c r="AU14" s="75">
        <v>0</v>
      </c>
      <c r="AV14" s="76">
        <f t="shared" si="2"/>
        <v>0</v>
      </c>
      <c r="AW14" s="76">
        <f t="shared" si="1"/>
        <v>0</v>
      </c>
      <c r="AX14" s="73">
        <f t="shared" si="1"/>
        <v>0</v>
      </c>
      <c r="AY14" s="73">
        <f t="shared" si="1"/>
        <v>0</v>
      </c>
      <c r="AZ14" s="73">
        <f t="shared" si="1"/>
        <v>0</v>
      </c>
      <c r="BA14" s="306">
        <f t="shared" si="3"/>
        <v>0</v>
      </c>
      <c r="BB14" s="66"/>
      <c r="BC14" s="66"/>
    </row>
    <row r="15" spans="1:55" x14ac:dyDescent="0.2">
      <c r="A15" s="322" t="s">
        <v>8</v>
      </c>
      <c r="B15" s="323" t="s">
        <v>141</v>
      </c>
      <c r="C15" s="324">
        <v>2257.92</v>
      </c>
      <c r="D15" s="325">
        <v>1879.47</v>
      </c>
      <c r="E15" s="326" t="s">
        <v>103</v>
      </c>
      <c r="F15" s="324">
        <v>274.68</v>
      </c>
      <c r="G15" s="327"/>
      <c r="H15" s="324">
        <f t="shared" si="0"/>
        <v>4412.0700000000006</v>
      </c>
      <c r="J15" s="5" t="s">
        <v>74</v>
      </c>
      <c r="K15" s="6" t="s">
        <v>346</v>
      </c>
      <c r="L15" s="546" t="s">
        <v>292</v>
      </c>
      <c r="M15" s="164"/>
      <c r="N15" s="160"/>
      <c r="O15" s="48"/>
      <c r="P15" s="48"/>
      <c r="Q15" s="49"/>
      <c r="R15" s="356">
        <v>376992</v>
      </c>
      <c r="S15" s="356">
        <v>504</v>
      </c>
      <c r="T15" s="356">
        <v>2257.92</v>
      </c>
      <c r="U15" s="356">
        <v>1879.47</v>
      </c>
      <c r="V15" s="356">
        <v>274.68</v>
      </c>
      <c r="W15" s="68"/>
      <c r="X15" s="91"/>
      <c r="Y15" s="69"/>
      <c r="Z15" s="69"/>
      <c r="AA15" s="70"/>
      <c r="AB15" s="71"/>
      <c r="AC15" s="102"/>
      <c r="AD15" s="69"/>
      <c r="AE15" s="69"/>
      <c r="AF15" s="70"/>
      <c r="AG15" s="72"/>
      <c r="AH15" s="104"/>
      <c r="AI15" s="69"/>
      <c r="AJ15" s="69"/>
      <c r="AK15" s="70"/>
      <c r="AL15" s="73"/>
      <c r="AM15" s="110"/>
      <c r="AN15" s="74"/>
      <c r="AO15" s="74"/>
      <c r="AP15" s="74"/>
      <c r="AQ15" s="73"/>
      <c r="AR15" s="110"/>
      <c r="AS15" s="74">
        <v>0</v>
      </c>
      <c r="AT15" s="74">
        <v>0</v>
      </c>
      <c r="AU15" s="75">
        <v>0</v>
      </c>
      <c r="AV15" s="76">
        <f t="shared" si="2"/>
        <v>376992</v>
      </c>
      <c r="AW15" s="76">
        <f t="shared" si="1"/>
        <v>504</v>
      </c>
      <c r="AX15" s="73">
        <f t="shared" si="1"/>
        <v>2257.92</v>
      </c>
      <c r="AY15" s="73">
        <f t="shared" si="1"/>
        <v>1879.47</v>
      </c>
      <c r="AZ15" s="73">
        <f t="shared" si="1"/>
        <v>274.68</v>
      </c>
      <c r="BA15" s="306">
        <f t="shared" si="3"/>
        <v>4412.0700000000006</v>
      </c>
      <c r="BB15" s="66"/>
      <c r="BC15" s="66"/>
    </row>
    <row r="16" spans="1:55" x14ac:dyDescent="0.2">
      <c r="A16" s="322" t="s">
        <v>9</v>
      </c>
      <c r="B16" s="323" t="s">
        <v>141</v>
      </c>
      <c r="C16" s="324">
        <v>26.88</v>
      </c>
      <c r="D16" s="325">
        <v>22.37</v>
      </c>
      <c r="E16" s="326" t="s">
        <v>103</v>
      </c>
      <c r="F16" s="324">
        <v>274.68</v>
      </c>
      <c r="G16" s="327"/>
      <c r="H16" s="324">
        <f t="shared" si="0"/>
        <v>323.93</v>
      </c>
      <c r="I16" s="6" t="s">
        <v>182</v>
      </c>
      <c r="J16" s="5" t="s">
        <v>74</v>
      </c>
      <c r="K16" s="5" t="s">
        <v>347</v>
      </c>
      <c r="L16" s="546" t="s">
        <v>348</v>
      </c>
      <c r="M16" s="164"/>
      <c r="N16" s="160"/>
      <c r="O16" s="48"/>
      <c r="P16" s="48"/>
      <c r="Q16" s="49"/>
      <c r="R16" s="356">
        <v>4488</v>
      </c>
      <c r="S16" s="356">
        <v>6</v>
      </c>
      <c r="T16" s="356">
        <v>26.88</v>
      </c>
      <c r="U16" s="356">
        <v>22.37</v>
      </c>
      <c r="V16" s="356">
        <v>274.68</v>
      </c>
      <c r="W16" s="68"/>
      <c r="X16" s="91"/>
      <c r="Y16" s="69"/>
      <c r="Z16" s="69"/>
      <c r="AA16" s="70"/>
      <c r="AB16" s="71"/>
      <c r="AC16" s="102"/>
      <c r="AD16" s="69"/>
      <c r="AE16" s="69"/>
      <c r="AF16" s="70"/>
      <c r="AG16" s="72"/>
      <c r="AH16" s="104"/>
      <c r="AI16" s="69"/>
      <c r="AJ16" s="69"/>
      <c r="AK16" s="70"/>
      <c r="AL16" s="73"/>
      <c r="AM16" s="110"/>
      <c r="AN16" s="74"/>
      <c r="AO16" s="74"/>
      <c r="AP16" s="74"/>
      <c r="AQ16" s="73"/>
      <c r="AR16" s="110"/>
      <c r="AS16" s="74">
        <v>0</v>
      </c>
      <c r="AT16" s="74">
        <v>0</v>
      </c>
      <c r="AU16" s="75">
        <v>0</v>
      </c>
      <c r="AV16" s="76">
        <f t="shared" si="2"/>
        <v>4488</v>
      </c>
      <c r="AW16" s="76">
        <f t="shared" si="1"/>
        <v>6</v>
      </c>
      <c r="AX16" s="73">
        <f t="shared" si="1"/>
        <v>26.88</v>
      </c>
      <c r="AY16" s="73">
        <f t="shared" si="1"/>
        <v>22.37</v>
      </c>
      <c r="AZ16" s="73">
        <f t="shared" si="1"/>
        <v>274.68</v>
      </c>
      <c r="BA16" s="306">
        <f t="shared" si="3"/>
        <v>323.93</v>
      </c>
      <c r="BB16" s="66"/>
      <c r="BC16" s="66"/>
    </row>
    <row r="17" spans="1:56" x14ac:dyDescent="0.2">
      <c r="A17" s="322" t="s">
        <v>10</v>
      </c>
      <c r="B17" s="323" t="s">
        <v>141</v>
      </c>
      <c r="C17" s="324">
        <v>1249.92</v>
      </c>
      <c r="D17" s="325">
        <v>1040.42</v>
      </c>
      <c r="E17" s="326" t="s">
        <v>103</v>
      </c>
      <c r="F17" s="324">
        <v>549.39</v>
      </c>
      <c r="G17" s="327"/>
      <c r="H17" s="324">
        <f t="shared" si="0"/>
        <v>2839.73</v>
      </c>
      <c r="J17" s="5" t="s">
        <v>74</v>
      </c>
      <c r="K17" s="5" t="s">
        <v>349</v>
      </c>
      <c r="L17" s="546" t="s">
        <v>250</v>
      </c>
      <c r="M17" s="164"/>
      <c r="N17" s="160"/>
      <c r="O17" s="48"/>
      <c r="P17" s="48"/>
      <c r="Q17" s="49"/>
      <c r="R17" s="356">
        <v>208692</v>
      </c>
      <c r="S17" s="356">
        <v>279</v>
      </c>
      <c r="T17" s="356">
        <v>1249.92</v>
      </c>
      <c r="U17" s="356">
        <v>1040.42</v>
      </c>
      <c r="V17" s="356">
        <v>549.39</v>
      </c>
      <c r="W17" s="68"/>
      <c r="X17" s="91"/>
      <c r="Y17" s="69"/>
      <c r="Z17" s="69"/>
      <c r="AA17" s="70"/>
      <c r="AB17" s="71"/>
      <c r="AC17" s="102"/>
      <c r="AD17" s="69"/>
      <c r="AE17" s="69"/>
      <c r="AF17" s="70"/>
      <c r="AG17" s="72"/>
      <c r="AH17" s="104"/>
      <c r="AI17" s="69"/>
      <c r="AJ17" s="69"/>
      <c r="AK17" s="70"/>
      <c r="AL17" s="73"/>
      <c r="AM17" s="110"/>
      <c r="AN17" s="74"/>
      <c r="AO17" s="74"/>
      <c r="AP17" s="74"/>
      <c r="AQ17" s="73"/>
      <c r="AR17" s="110"/>
      <c r="AS17" s="74">
        <v>0</v>
      </c>
      <c r="AT17" s="74">
        <v>0</v>
      </c>
      <c r="AU17" s="75">
        <v>0</v>
      </c>
      <c r="AV17" s="76">
        <f t="shared" si="2"/>
        <v>208692</v>
      </c>
      <c r="AW17" s="76">
        <f t="shared" si="1"/>
        <v>279</v>
      </c>
      <c r="AX17" s="73">
        <f t="shared" si="1"/>
        <v>1249.92</v>
      </c>
      <c r="AY17" s="73">
        <f t="shared" si="1"/>
        <v>1040.42</v>
      </c>
      <c r="AZ17" s="73">
        <f t="shared" si="1"/>
        <v>549.39</v>
      </c>
      <c r="BA17" s="306">
        <f t="shared" si="3"/>
        <v>2839.73</v>
      </c>
      <c r="BB17" s="66"/>
      <c r="BC17" s="66"/>
    </row>
    <row r="18" spans="1:56" x14ac:dyDescent="0.2">
      <c r="A18" s="343" t="s">
        <v>11</v>
      </c>
      <c r="B18" s="344" t="s">
        <v>141</v>
      </c>
      <c r="C18" s="345">
        <v>1872.64</v>
      </c>
      <c r="D18" s="346">
        <v>1558.76</v>
      </c>
      <c r="E18" s="347" t="s">
        <v>103</v>
      </c>
      <c r="F18" s="345">
        <v>549.39</v>
      </c>
      <c r="G18" s="348"/>
      <c r="H18" s="345">
        <f t="shared" si="0"/>
        <v>3980.79</v>
      </c>
      <c r="I18" s="317" t="s">
        <v>186</v>
      </c>
      <c r="J18" s="5" t="s">
        <v>75</v>
      </c>
      <c r="K18" s="5" t="s">
        <v>339</v>
      </c>
      <c r="L18" s="546" t="s">
        <v>156</v>
      </c>
      <c r="M18" s="164">
        <v>225896</v>
      </c>
      <c r="N18" s="160">
        <v>302</v>
      </c>
      <c r="O18" s="48">
        <v>1352.96</v>
      </c>
      <c r="P18" s="48">
        <v>1126.19</v>
      </c>
      <c r="Q18" s="49">
        <v>535.25</v>
      </c>
      <c r="R18" s="355">
        <v>312664</v>
      </c>
      <c r="S18" s="355">
        <v>418</v>
      </c>
      <c r="T18" s="355">
        <v>1872.64</v>
      </c>
      <c r="U18" s="355">
        <v>1558.76</v>
      </c>
      <c r="V18" s="355">
        <v>549.39</v>
      </c>
      <c r="W18" s="68"/>
      <c r="X18" s="91"/>
      <c r="Y18" s="69"/>
      <c r="Z18" s="69"/>
      <c r="AA18" s="70"/>
      <c r="AB18" s="71"/>
      <c r="AC18" s="102"/>
      <c r="AD18" s="69"/>
      <c r="AE18" s="69"/>
      <c r="AF18" s="70"/>
      <c r="AG18" s="72"/>
      <c r="AH18" s="104"/>
      <c r="AI18" s="69"/>
      <c r="AJ18" s="69"/>
      <c r="AK18" s="70"/>
      <c r="AL18" s="73"/>
      <c r="AM18" s="110"/>
      <c r="AN18" s="74"/>
      <c r="AO18" s="74"/>
      <c r="AP18" s="74"/>
      <c r="AQ18" s="73"/>
      <c r="AR18" s="110"/>
      <c r="AS18" s="74">
        <v>0</v>
      </c>
      <c r="AT18" s="74">
        <v>0</v>
      </c>
      <c r="AU18" s="75">
        <v>0</v>
      </c>
      <c r="AV18" s="76">
        <f t="shared" si="2"/>
        <v>538560</v>
      </c>
      <c r="AW18" s="76">
        <f t="shared" si="1"/>
        <v>720</v>
      </c>
      <c r="AX18" s="73">
        <f t="shared" si="1"/>
        <v>3225.6000000000004</v>
      </c>
      <c r="AY18" s="73">
        <f t="shared" si="1"/>
        <v>2684.95</v>
      </c>
      <c r="AZ18" s="73">
        <f t="shared" si="1"/>
        <v>1084.6399999999999</v>
      </c>
      <c r="BA18" s="306">
        <f>SUM(AX18:AZ18)</f>
        <v>6995.1900000000005</v>
      </c>
      <c r="BB18" s="66"/>
      <c r="BC18" s="66"/>
    </row>
    <row r="19" spans="1:56" x14ac:dyDescent="0.2">
      <c r="A19" s="343" t="s">
        <v>12</v>
      </c>
      <c r="B19" s="344" t="s">
        <v>141</v>
      </c>
      <c r="C19" s="345">
        <v>1433.6</v>
      </c>
      <c r="D19" s="346">
        <v>1193.31</v>
      </c>
      <c r="E19" s="347" t="s">
        <v>103</v>
      </c>
      <c r="F19" s="345">
        <v>274.68</v>
      </c>
      <c r="G19" s="348"/>
      <c r="H19" s="345">
        <f t="shared" si="0"/>
        <v>2901.5899999999997</v>
      </c>
      <c r="I19" s="317" t="s">
        <v>186</v>
      </c>
      <c r="J19" s="5" t="s">
        <v>75</v>
      </c>
      <c r="K19" s="5" t="s">
        <v>338</v>
      </c>
      <c r="L19" s="546" t="s">
        <v>155</v>
      </c>
      <c r="M19" s="164">
        <v>295460</v>
      </c>
      <c r="N19" s="160">
        <v>395</v>
      </c>
      <c r="O19" s="48">
        <v>1769.6</v>
      </c>
      <c r="P19" s="48">
        <v>1472.99</v>
      </c>
      <c r="Q19" s="49">
        <v>267.61</v>
      </c>
      <c r="R19" s="355">
        <v>239360</v>
      </c>
      <c r="S19" s="355">
        <v>320</v>
      </c>
      <c r="T19" s="355">
        <v>1433.6</v>
      </c>
      <c r="U19" s="355">
        <v>1193.31</v>
      </c>
      <c r="V19" s="355">
        <v>274.68</v>
      </c>
      <c r="W19" s="68"/>
      <c r="X19" s="91"/>
      <c r="Y19" s="69"/>
      <c r="Z19" s="69"/>
      <c r="AA19" s="70"/>
      <c r="AB19" s="71"/>
      <c r="AC19" s="102"/>
      <c r="AD19" s="69"/>
      <c r="AE19" s="69"/>
      <c r="AF19" s="70"/>
      <c r="AG19" s="72"/>
      <c r="AH19" s="104"/>
      <c r="AI19" s="69"/>
      <c r="AJ19" s="69"/>
      <c r="AK19" s="70"/>
      <c r="AL19" s="73"/>
      <c r="AM19" s="110"/>
      <c r="AN19" s="74"/>
      <c r="AO19" s="74"/>
      <c r="AP19" s="74"/>
      <c r="AQ19" s="73"/>
      <c r="AR19" s="110"/>
      <c r="AS19" s="74">
        <v>0</v>
      </c>
      <c r="AT19" s="74">
        <v>0</v>
      </c>
      <c r="AU19" s="75">
        <v>0</v>
      </c>
      <c r="AV19" s="76">
        <f t="shared" si="2"/>
        <v>534820</v>
      </c>
      <c r="AW19" s="76">
        <f t="shared" si="1"/>
        <v>715</v>
      </c>
      <c r="AX19" s="73">
        <f t="shared" si="1"/>
        <v>3203.2</v>
      </c>
      <c r="AY19" s="73">
        <f t="shared" si="1"/>
        <v>2666.3</v>
      </c>
      <c r="AZ19" s="73">
        <f t="shared" si="1"/>
        <v>542.29</v>
      </c>
      <c r="BA19" s="306">
        <f t="shared" si="3"/>
        <v>6411.79</v>
      </c>
      <c r="BB19" s="77"/>
      <c r="BC19" s="66"/>
    </row>
    <row r="20" spans="1:56" x14ac:dyDescent="0.2">
      <c r="A20" s="322" t="s">
        <v>13</v>
      </c>
      <c r="B20" s="323" t="s">
        <v>141</v>
      </c>
      <c r="C20" s="324">
        <v>1675.52</v>
      </c>
      <c r="D20" s="325">
        <v>1394.68</v>
      </c>
      <c r="E20" s="326" t="s">
        <v>103</v>
      </c>
      <c r="F20" s="324">
        <v>274.68</v>
      </c>
      <c r="G20" s="327"/>
      <c r="H20" s="324">
        <f t="shared" si="0"/>
        <v>3344.8799999999997</v>
      </c>
      <c r="I20" s="6" t="s">
        <v>182</v>
      </c>
      <c r="J20" s="5" t="s">
        <v>76</v>
      </c>
      <c r="K20" s="5" t="s">
        <v>350</v>
      </c>
      <c r="L20" s="546" t="s">
        <v>248</v>
      </c>
      <c r="M20" s="164"/>
      <c r="N20" s="160"/>
      <c r="O20" s="48"/>
      <c r="P20" s="48"/>
      <c r="Q20" s="49"/>
      <c r="R20" s="41">
        <v>279752</v>
      </c>
      <c r="S20" s="41">
        <v>374</v>
      </c>
      <c r="T20" s="41">
        <v>1675.52</v>
      </c>
      <c r="U20" s="41">
        <v>1394.68</v>
      </c>
      <c r="V20" s="41">
        <v>274.68</v>
      </c>
      <c r="W20" s="68"/>
      <c r="X20" s="91"/>
      <c r="Y20" s="69"/>
      <c r="Z20" s="69"/>
      <c r="AA20" s="70"/>
      <c r="AB20" s="71"/>
      <c r="AC20" s="102"/>
      <c r="AD20" s="69"/>
      <c r="AE20" s="69"/>
      <c r="AF20" s="70"/>
      <c r="AG20" s="72"/>
      <c r="AH20" s="104"/>
      <c r="AI20" s="69"/>
      <c r="AJ20" s="69"/>
      <c r="AK20" s="70"/>
      <c r="AL20" s="73"/>
      <c r="AM20" s="110"/>
      <c r="AN20" s="74"/>
      <c r="AO20" s="74"/>
      <c r="AP20" s="74"/>
      <c r="AQ20" s="73"/>
      <c r="AR20" s="110"/>
      <c r="AS20" s="74">
        <v>0</v>
      </c>
      <c r="AT20" s="74">
        <v>0</v>
      </c>
      <c r="AU20" s="75">
        <v>0</v>
      </c>
      <c r="AV20" s="76">
        <f t="shared" si="2"/>
        <v>279752</v>
      </c>
      <c r="AW20" s="76">
        <f t="shared" si="1"/>
        <v>374</v>
      </c>
      <c r="AX20" s="73">
        <f t="shared" si="1"/>
        <v>1675.52</v>
      </c>
      <c r="AY20" s="73">
        <f t="shared" si="1"/>
        <v>1394.68</v>
      </c>
      <c r="AZ20" s="73">
        <f t="shared" si="1"/>
        <v>274.68</v>
      </c>
      <c r="BA20" s="306">
        <f t="shared" si="3"/>
        <v>3344.8799999999997</v>
      </c>
      <c r="BB20" s="66"/>
      <c r="BC20" s="66"/>
    </row>
    <row r="21" spans="1:56" x14ac:dyDescent="0.2">
      <c r="A21" s="322" t="s">
        <v>14</v>
      </c>
      <c r="B21" s="323" t="s">
        <v>141</v>
      </c>
      <c r="C21" s="324">
        <v>1124.48</v>
      </c>
      <c r="D21" s="325">
        <v>936</v>
      </c>
      <c r="E21" s="326" t="s">
        <v>103</v>
      </c>
      <c r="F21" s="324">
        <v>411.09</v>
      </c>
      <c r="G21" s="327"/>
      <c r="H21" s="324">
        <f t="shared" si="0"/>
        <v>2471.5700000000002</v>
      </c>
      <c r="I21" s="6" t="s">
        <v>182</v>
      </c>
      <c r="J21" s="5" t="s">
        <v>76</v>
      </c>
      <c r="K21" s="5" t="s">
        <v>351</v>
      </c>
      <c r="L21" s="546" t="s">
        <v>291</v>
      </c>
      <c r="M21" s="164"/>
      <c r="N21" s="160"/>
      <c r="O21" s="48"/>
      <c r="P21" s="48"/>
      <c r="Q21" s="49"/>
      <c r="R21" s="41">
        <v>187748</v>
      </c>
      <c r="S21" s="41">
        <v>251</v>
      </c>
      <c r="T21" s="41">
        <v>1124.48</v>
      </c>
      <c r="U21" s="41">
        <v>936</v>
      </c>
      <c r="V21" s="41">
        <v>411.09</v>
      </c>
      <c r="W21" s="68"/>
      <c r="X21" s="91"/>
      <c r="Y21" s="69"/>
      <c r="Z21" s="69"/>
      <c r="AA21" s="70"/>
      <c r="AB21" s="71"/>
      <c r="AC21" s="102"/>
      <c r="AD21" s="69"/>
      <c r="AE21" s="69"/>
      <c r="AF21" s="70"/>
      <c r="AG21" s="72"/>
      <c r="AH21" s="104"/>
      <c r="AI21" s="69"/>
      <c r="AJ21" s="69"/>
      <c r="AK21" s="70"/>
      <c r="AL21" s="73"/>
      <c r="AM21" s="110"/>
      <c r="AN21" s="74"/>
      <c r="AO21" s="74"/>
      <c r="AP21" s="74"/>
      <c r="AQ21" s="73"/>
      <c r="AR21" s="110"/>
      <c r="AS21" s="74">
        <v>0</v>
      </c>
      <c r="AT21" s="74">
        <v>0</v>
      </c>
      <c r="AU21" s="75">
        <v>0</v>
      </c>
      <c r="AV21" s="76">
        <f t="shared" si="2"/>
        <v>187748</v>
      </c>
      <c r="AW21" s="76">
        <f t="shared" si="1"/>
        <v>251</v>
      </c>
      <c r="AX21" s="73">
        <f t="shared" si="1"/>
        <v>1124.48</v>
      </c>
      <c r="AY21" s="73">
        <f t="shared" si="1"/>
        <v>936</v>
      </c>
      <c r="AZ21" s="73">
        <f t="shared" si="1"/>
        <v>411.09</v>
      </c>
      <c r="BA21" s="306">
        <f t="shared" si="3"/>
        <v>2471.5700000000002</v>
      </c>
      <c r="BB21" s="66"/>
      <c r="BC21" s="66"/>
    </row>
    <row r="22" spans="1:56" x14ac:dyDescent="0.2">
      <c r="A22" s="172" t="s">
        <v>15</v>
      </c>
      <c r="B22" s="173" t="s">
        <v>141</v>
      </c>
      <c r="C22" s="174">
        <v>85.12</v>
      </c>
      <c r="D22" s="175">
        <v>71.7</v>
      </c>
      <c r="E22" s="176" t="s">
        <v>103</v>
      </c>
      <c r="F22" s="174">
        <v>272.92</v>
      </c>
      <c r="G22" s="187"/>
      <c r="H22" s="174">
        <f t="shared" si="0"/>
        <v>429.74</v>
      </c>
      <c r="I22" s="6" t="s">
        <v>170</v>
      </c>
      <c r="J22" s="172" t="s">
        <v>77</v>
      </c>
      <c r="K22" s="172" t="s">
        <v>321</v>
      </c>
      <c r="L22" s="550" t="s">
        <v>240</v>
      </c>
      <c r="M22" s="298"/>
      <c r="N22" s="233"/>
      <c r="O22" s="48"/>
      <c r="P22" s="48"/>
      <c r="Q22" s="49"/>
      <c r="R22" s="310">
        <v>14212</v>
      </c>
      <c r="S22" s="310">
        <v>19</v>
      </c>
      <c r="T22" s="310">
        <f t="shared" ref="T22:T36" si="5">C22</f>
        <v>85.12</v>
      </c>
      <c r="U22" s="310">
        <f t="shared" ref="U22:U36" si="6">D22</f>
        <v>71.7</v>
      </c>
      <c r="V22" s="310">
        <f t="shared" ref="V22:V36" si="7">F22</f>
        <v>272.92</v>
      </c>
      <c r="W22" s="68"/>
      <c r="X22" s="91"/>
      <c r="Y22" s="69"/>
      <c r="Z22" s="69"/>
      <c r="AA22" s="70"/>
      <c r="AB22" s="71"/>
      <c r="AC22" s="102"/>
      <c r="AD22" s="69"/>
      <c r="AE22" s="69"/>
      <c r="AF22" s="70"/>
      <c r="AG22" s="72"/>
      <c r="AH22" s="104"/>
      <c r="AI22" s="69"/>
      <c r="AJ22" s="69"/>
      <c r="AK22" s="70"/>
      <c r="AL22" s="73"/>
      <c r="AM22" s="110"/>
      <c r="AN22" s="74"/>
      <c r="AO22" s="74"/>
      <c r="AP22" s="74"/>
      <c r="AQ22" s="73"/>
      <c r="AR22" s="110"/>
      <c r="AS22" s="74">
        <v>0</v>
      </c>
      <c r="AT22" s="74">
        <v>0</v>
      </c>
      <c r="AU22" s="75">
        <v>0</v>
      </c>
      <c r="AV22" s="76">
        <f t="shared" si="2"/>
        <v>14212</v>
      </c>
      <c r="AW22" s="76">
        <f t="shared" si="1"/>
        <v>19</v>
      </c>
      <c r="AX22" s="73">
        <f t="shared" si="1"/>
        <v>85.12</v>
      </c>
      <c r="AY22" s="73">
        <f t="shared" si="1"/>
        <v>71.7</v>
      </c>
      <c r="AZ22" s="73">
        <f t="shared" si="1"/>
        <v>272.92</v>
      </c>
      <c r="BA22" s="306">
        <f t="shared" si="3"/>
        <v>429.74</v>
      </c>
      <c r="BB22" s="66"/>
      <c r="BC22" s="66"/>
      <c r="BD22" s="3"/>
    </row>
    <row r="23" spans="1:56" x14ac:dyDescent="0.2">
      <c r="A23" s="172" t="s">
        <v>16</v>
      </c>
      <c r="B23" s="173" t="s">
        <v>141</v>
      </c>
      <c r="C23" s="174">
        <v>124.81</v>
      </c>
      <c r="D23" s="175"/>
      <c r="E23" s="176" t="s">
        <v>103</v>
      </c>
      <c r="F23" s="174"/>
      <c r="G23" s="187"/>
      <c r="H23" s="174">
        <f t="shared" si="0"/>
        <v>124.81</v>
      </c>
      <c r="I23" s="6" t="s">
        <v>170</v>
      </c>
      <c r="J23" s="172" t="s">
        <v>77</v>
      </c>
      <c r="K23" s="172" t="s">
        <v>322</v>
      </c>
      <c r="L23" s="550" t="s">
        <v>242</v>
      </c>
      <c r="M23" s="298"/>
      <c r="N23" s="233"/>
      <c r="O23" s="48"/>
      <c r="P23" s="48"/>
      <c r="Q23" s="49"/>
      <c r="R23" s="310">
        <v>0</v>
      </c>
      <c r="S23" s="310">
        <v>0</v>
      </c>
      <c r="T23" s="310">
        <f t="shared" si="5"/>
        <v>124.81</v>
      </c>
      <c r="U23" s="310">
        <f t="shared" si="6"/>
        <v>0</v>
      </c>
      <c r="V23" s="310">
        <f t="shared" si="7"/>
        <v>0</v>
      </c>
      <c r="W23" s="68"/>
      <c r="X23" s="91"/>
      <c r="Y23" s="69"/>
      <c r="Z23" s="69"/>
      <c r="AA23" s="70"/>
      <c r="AB23" s="71"/>
      <c r="AC23" s="102"/>
      <c r="AD23" s="69"/>
      <c r="AE23" s="69"/>
      <c r="AF23" s="70"/>
      <c r="AG23" s="72"/>
      <c r="AH23" s="104"/>
      <c r="AI23" s="69"/>
      <c r="AJ23" s="69"/>
      <c r="AK23" s="70"/>
      <c r="AL23" s="73"/>
      <c r="AM23" s="110"/>
      <c r="AN23" s="74"/>
      <c r="AO23" s="74"/>
      <c r="AP23" s="74"/>
      <c r="AQ23" s="73"/>
      <c r="AR23" s="110"/>
      <c r="AS23" s="74">
        <v>0</v>
      </c>
      <c r="AT23" s="74">
        <v>0</v>
      </c>
      <c r="AU23" s="75">
        <v>0</v>
      </c>
      <c r="AV23" s="76">
        <f t="shared" si="2"/>
        <v>0</v>
      </c>
      <c r="AW23" s="76">
        <f t="shared" si="1"/>
        <v>0</v>
      </c>
      <c r="AX23" s="73">
        <f t="shared" si="1"/>
        <v>124.81</v>
      </c>
      <c r="AY23" s="73">
        <f t="shared" si="1"/>
        <v>0</v>
      </c>
      <c r="AZ23" s="73">
        <f t="shared" si="1"/>
        <v>0</v>
      </c>
      <c r="BA23" s="306">
        <f t="shared" si="3"/>
        <v>124.81</v>
      </c>
      <c r="BB23" s="66"/>
      <c r="BC23" s="66"/>
    </row>
    <row r="24" spans="1:56" x14ac:dyDescent="0.2">
      <c r="A24" s="172" t="s">
        <v>17</v>
      </c>
      <c r="B24" s="173" t="s">
        <v>141</v>
      </c>
      <c r="C24" s="174">
        <v>124.81</v>
      </c>
      <c r="D24" s="175"/>
      <c r="E24" s="176" t="s">
        <v>103</v>
      </c>
      <c r="F24" s="174"/>
      <c r="G24" s="187"/>
      <c r="H24" s="174">
        <f t="shared" si="0"/>
        <v>124.81</v>
      </c>
      <c r="I24" s="6" t="s">
        <v>170</v>
      </c>
      <c r="J24" s="172" t="s">
        <v>77</v>
      </c>
      <c r="K24" s="172" t="s">
        <v>321</v>
      </c>
      <c r="L24" s="550" t="s">
        <v>333</v>
      </c>
      <c r="M24" s="298"/>
      <c r="N24" s="233"/>
      <c r="O24" s="48"/>
      <c r="P24" s="48"/>
      <c r="Q24" s="49"/>
      <c r="R24" s="310">
        <v>0</v>
      </c>
      <c r="S24" s="310">
        <v>0</v>
      </c>
      <c r="T24" s="310">
        <f t="shared" si="5"/>
        <v>124.81</v>
      </c>
      <c r="U24" s="310">
        <f t="shared" si="6"/>
        <v>0</v>
      </c>
      <c r="V24" s="310">
        <f t="shared" si="7"/>
        <v>0</v>
      </c>
      <c r="W24" s="68"/>
      <c r="X24" s="91"/>
      <c r="Y24" s="69"/>
      <c r="Z24" s="69"/>
      <c r="AA24" s="70"/>
      <c r="AB24" s="71"/>
      <c r="AC24" s="102"/>
      <c r="AD24" s="69"/>
      <c r="AE24" s="69"/>
      <c r="AF24" s="70"/>
      <c r="AG24" s="72"/>
      <c r="AH24" s="104"/>
      <c r="AI24" s="69"/>
      <c r="AJ24" s="69"/>
      <c r="AK24" s="70"/>
      <c r="AL24" s="73"/>
      <c r="AM24" s="110"/>
      <c r="AN24" s="74"/>
      <c r="AO24" s="74"/>
      <c r="AP24" s="74"/>
      <c r="AQ24" s="73"/>
      <c r="AR24" s="110"/>
      <c r="AS24" s="74">
        <v>0</v>
      </c>
      <c r="AT24" s="74">
        <v>0</v>
      </c>
      <c r="AU24" s="75">
        <v>0</v>
      </c>
      <c r="AV24" s="76">
        <f t="shared" si="2"/>
        <v>0</v>
      </c>
      <c r="AW24" s="76">
        <f t="shared" si="2"/>
        <v>0</v>
      </c>
      <c r="AX24" s="73">
        <f t="shared" si="2"/>
        <v>124.81</v>
      </c>
      <c r="AY24" s="73">
        <f t="shared" si="2"/>
        <v>0</v>
      </c>
      <c r="AZ24" s="73">
        <f t="shared" si="2"/>
        <v>0</v>
      </c>
      <c r="BA24" s="306">
        <f t="shared" si="3"/>
        <v>124.81</v>
      </c>
      <c r="BB24" s="66"/>
      <c r="BC24" s="66"/>
    </row>
    <row r="25" spans="1:56" x14ac:dyDescent="0.2">
      <c r="A25" s="172" t="s">
        <v>18</v>
      </c>
      <c r="B25" s="173" t="s">
        <v>141</v>
      </c>
      <c r="C25" s="174">
        <v>474.88</v>
      </c>
      <c r="D25" s="175"/>
      <c r="E25" s="176" t="s">
        <v>103</v>
      </c>
      <c r="F25" s="174">
        <v>272.92</v>
      </c>
      <c r="G25" s="187"/>
      <c r="H25" s="174">
        <f t="shared" si="0"/>
        <v>747.8</v>
      </c>
      <c r="I25" s="318" t="s">
        <v>170</v>
      </c>
      <c r="J25" s="172" t="s">
        <v>77</v>
      </c>
      <c r="K25" s="172" t="s">
        <v>331</v>
      </c>
      <c r="L25" s="550" t="s">
        <v>244</v>
      </c>
      <c r="M25" s="298"/>
      <c r="N25" s="233"/>
      <c r="O25" s="48"/>
      <c r="P25" s="48"/>
      <c r="Q25" s="49"/>
      <c r="R25" s="310">
        <v>79288</v>
      </c>
      <c r="S25" s="310">
        <v>106</v>
      </c>
      <c r="T25" s="310">
        <f t="shared" si="5"/>
        <v>474.88</v>
      </c>
      <c r="U25" s="310">
        <f t="shared" si="6"/>
        <v>0</v>
      </c>
      <c r="V25" s="310">
        <f t="shared" si="7"/>
        <v>272.92</v>
      </c>
      <c r="W25" s="68"/>
      <c r="X25" s="91"/>
      <c r="Y25" s="69"/>
      <c r="Z25" s="69"/>
      <c r="AA25" s="70"/>
      <c r="AB25" s="71"/>
      <c r="AC25" s="102"/>
      <c r="AD25" s="69"/>
      <c r="AE25" s="69"/>
      <c r="AF25" s="70"/>
      <c r="AG25" s="72"/>
      <c r="AH25" s="104"/>
      <c r="AI25" s="69"/>
      <c r="AJ25" s="69"/>
      <c r="AK25" s="70"/>
      <c r="AL25" s="73"/>
      <c r="AM25" s="110"/>
      <c r="AN25" s="74"/>
      <c r="AO25" s="74"/>
      <c r="AP25" s="74"/>
      <c r="AQ25" s="73"/>
      <c r="AR25" s="110"/>
      <c r="AS25" s="74">
        <v>0</v>
      </c>
      <c r="AT25" s="74">
        <v>0</v>
      </c>
      <c r="AU25" s="75">
        <v>0</v>
      </c>
      <c r="AV25" s="76">
        <f t="shared" si="2"/>
        <v>79288</v>
      </c>
      <c r="AW25" s="76">
        <f t="shared" si="2"/>
        <v>106</v>
      </c>
      <c r="AX25" s="73">
        <f t="shared" si="2"/>
        <v>474.88</v>
      </c>
      <c r="AY25" s="73">
        <f t="shared" si="2"/>
        <v>0</v>
      </c>
      <c r="AZ25" s="73">
        <f t="shared" si="2"/>
        <v>272.92</v>
      </c>
      <c r="BA25" s="306">
        <f t="shared" si="3"/>
        <v>747.8</v>
      </c>
      <c r="BB25" s="66"/>
      <c r="BC25" s="77"/>
    </row>
    <row r="26" spans="1:56" x14ac:dyDescent="0.2">
      <c r="A26" s="172" t="s">
        <v>19</v>
      </c>
      <c r="B26" s="173" t="s">
        <v>141</v>
      </c>
      <c r="C26" s="174">
        <v>103.04</v>
      </c>
      <c r="D26" s="175">
        <v>86.79</v>
      </c>
      <c r="E26" s="176" t="s">
        <v>103</v>
      </c>
      <c r="F26" s="174">
        <v>204.23</v>
      </c>
      <c r="G26" s="187"/>
      <c r="H26" s="174">
        <f t="shared" si="0"/>
        <v>394.06</v>
      </c>
      <c r="I26" s="6" t="s">
        <v>170</v>
      </c>
      <c r="J26" s="172" t="s">
        <v>77</v>
      </c>
      <c r="K26" s="172" t="s">
        <v>322</v>
      </c>
      <c r="L26" s="550" t="s">
        <v>241</v>
      </c>
      <c r="M26" s="298"/>
      <c r="N26" s="233"/>
      <c r="O26" s="48"/>
      <c r="P26" s="48"/>
      <c r="Q26" s="49"/>
      <c r="R26" s="310">
        <v>17204</v>
      </c>
      <c r="S26" s="310">
        <v>23</v>
      </c>
      <c r="T26" s="310">
        <f t="shared" si="5"/>
        <v>103.04</v>
      </c>
      <c r="U26" s="310">
        <f t="shared" si="6"/>
        <v>86.79</v>
      </c>
      <c r="V26" s="310">
        <f t="shared" si="7"/>
        <v>204.23</v>
      </c>
      <c r="W26" s="68"/>
      <c r="X26" s="91"/>
      <c r="Y26" s="69"/>
      <c r="Z26" s="69"/>
      <c r="AA26" s="70"/>
      <c r="AB26" s="71"/>
      <c r="AC26" s="102"/>
      <c r="AD26" s="69"/>
      <c r="AE26" s="69"/>
      <c r="AF26" s="70"/>
      <c r="AG26" s="72"/>
      <c r="AH26" s="104"/>
      <c r="AI26" s="69"/>
      <c r="AJ26" s="69"/>
      <c r="AK26" s="70"/>
      <c r="AL26" s="73"/>
      <c r="AM26" s="110"/>
      <c r="AN26" s="74"/>
      <c r="AO26" s="74"/>
      <c r="AP26" s="74"/>
      <c r="AQ26" s="73"/>
      <c r="AR26" s="110"/>
      <c r="AS26" s="74">
        <v>0</v>
      </c>
      <c r="AT26" s="74">
        <v>0</v>
      </c>
      <c r="AU26" s="75">
        <v>0</v>
      </c>
      <c r="AV26" s="76">
        <f t="shared" si="2"/>
        <v>17204</v>
      </c>
      <c r="AW26" s="76">
        <f t="shared" si="2"/>
        <v>23</v>
      </c>
      <c r="AX26" s="309">
        <f>O26+T26+Y26+AD26+AI26+AN26+AS26</f>
        <v>103.04</v>
      </c>
      <c r="AY26" s="73">
        <f t="shared" si="2"/>
        <v>86.79</v>
      </c>
      <c r="AZ26" s="73">
        <f t="shared" si="2"/>
        <v>204.23</v>
      </c>
      <c r="BA26" s="306">
        <f t="shared" si="3"/>
        <v>394.06</v>
      </c>
      <c r="BB26" s="66"/>
      <c r="BC26" s="77"/>
    </row>
    <row r="27" spans="1:56" x14ac:dyDescent="0.2">
      <c r="A27" s="172" t="s">
        <v>20</v>
      </c>
      <c r="B27" s="173" t="s">
        <v>141</v>
      </c>
      <c r="C27" s="174">
        <v>3422.72</v>
      </c>
      <c r="D27" s="175">
        <v>2849.03</v>
      </c>
      <c r="E27" s="176" t="s">
        <v>103</v>
      </c>
      <c r="F27" s="174">
        <v>272.92</v>
      </c>
      <c r="G27" s="187"/>
      <c r="H27" s="174">
        <f t="shared" si="0"/>
        <v>6544.67</v>
      </c>
      <c r="I27" s="6" t="s">
        <v>164</v>
      </c>
      <c r="J27" s="172" t="s">
        <v>78</v>
      </c>
      <c r="K27" s="172" t="s">
        <v>329</v>
      </c>
      <c r="L27" s="550" t="s">
        <v>233</v>
      </c>
      <c r="M27" s="298"/>
      <c r="N27" s="233"/>
      <c r="O27" s="48"/>
      <c r="P27" s="48"/>
      <c r="Q27" s="49"/>
      <c r="R27" s="310">
        <v>571472</v>
      </c>
      <c r="S27" s="310">
        <v>764</v>
      </c>
      <c r="T27" s="310">
        <f t="shared" si="5"/>
        <v>3422.72</v>
      </c>
      <c r="U27" s="310">
        <f t="shared" si="6"/>
        <v>2849.03</v>
      </c>
      <c r="V27" s="310">
        <f t="shared" si="7"/>
        <v>272.92</v>
      </c>
      <c r="W27" s="68"/>
      <c r="X27" s="91"/>
      <c r="Y27" s="69"/>
      <c r="Z27" s="69"/>
      <c r="AA27" s="70"/>
      <c r="AB27" s="71"/>
      <c r="AC27" s="102"/>
      <c r="AD27" s="69"/>
      <c r="AE27" s="69"/>
      <c r="AF27" s="70"/>
      <c r="AG27" s="72"/>
      <c r="AH27" s="104"/>
      <c r="AI27" s="69"/>
      <c r="AJ27" s="69"/>
      <c r="AK27" s="70"/>
      <c r="AL27" s="73"/>
      <c r="AM27" s="110"/>
      <c r="AN27" s="74"/>
      <c r="AO27" s="74"/>
      <c r="AP27" s="74"/>
      <c r="AQ27" s="73"/>
      <c r="AR27" s="110"/>
      <c r="AS27" s="74">
        <v>0</v>
      </c>
      <c r="AT27" s="74">
        <v>0</v>
      </c>
      <c r="AU27" s="75">
        <v>0</v>
      </c>
      <c r="AV27" s="76">
        <f t="shared" si="2"/>
        <v>571472</v>
      </c>
      <c r="AW27" s="76">
        <f t="shared" si="2"/>
        <v>764</v>
      </c>
      <c r="AX27" s="73">
        <f t="shared" si="2"/>
        <v>3422.72</v>
      </c>
      <c r="AY27" s="73">
        <f t="shared" si="2"/>
        <v>2849.03</v>
      </c>
      <c r="AZ27" s="73">
        <f t="shared" si="2"/>
        <v>272.92</v>
      </c>
      <c r="BA27" s="306">
        <f t="shared" si="3"/>
        <v>6544.67</v>
      </c>
      <c r="BB27" s="66"/>
      <c r="BC27" s="66"/>
    </row>
    <row r="28" spans="1:56" x14ac:dyDescent="0.2">
      <c r="A28" s="172" t="s">
        <v>21</v>
      </c>
      <c r="B28" s="173" t="s">
        <v>141</v>
      </c>
      <c r="C28" s="174">
        <v>1317.12</v>
      </c>
      <c r="D28" s="175">
        <v>1096.3599999999999</v>
      </c>
      <c r="E28" s="176" t="s">
        <v>103</v>
      </c>
      <c r="F28" s="174">
        <v>545.86</v>
      </c>
      <c r="G28" s="187"/>
      <c r="H28" s="174">
        <f t="shared" si="0"/>
        <v>2959.3399999999997</v>
      </c>
      <c r="I28" s="6" t="s">
        <v>164</v>
      </c>
      <c r="J28" s="172" t="s">
        <v>78</v>
      </c>
      <c r="K28" s="172" t="s">
        <v>329</v>
      </c>
      <c r="L28" s="550" t="s">
        <v>278</v>
      </c>
      <c r="M28" s="298"/>
      <c r="N28" s="233"/>
      <c r="O28" s="48"/>
      <c r="P28" s="48"/>
      <c r="Q28" s="49"/>
      <c r="R28" s="310">
        <v>219912</v>
      </c>
      <c r="S28" s="310">
        <v>294</v>
      </c>
      <c r="T28" s="310">
        <f t="shared" si="5"/>
        <v>1317.12</v>
      </c>
      <c r="U28" s="310">
        <f t="shared" si="6"/>
        <v>1096.3599999999999</v>
      </c>
      <c r="V28" s="310">
        <f t="shared" si="7"/>
        <v>545.86</v>
      </c>
      <c r="W28" s="68"/>
      <c r="X28" s="91"/>
      <c r="Y28" s="69"/>
      <c r="Z28" s="69"/>
      <c r="AA28" s="70"/>
      <c r="AB28" s="71"/>
      <c r="AC28" s="102"/>
      <c r="AD28" s="69"/>
      <c r="AE28" s="69"/>
      <c r="AF28" s="70"/>
      <c r="AG28" s="72"/>
      <c r="AH28" s="104"/>
      <c r="AI28" s="69"/>
      <c r="AJ28" s="69"/>
      <c r="AK28" s="70"/>
      <c r="AL28" s="73"/>
      <c r="AM28" s="110"/>
      <c r="AN28" s="74"/>
      <c r="AO28" s="74"/>
      <c r="AP28" s="74"/>
      <c r="AQ28" s="73"/>
      <c r="AR28" s="110"/>
      <c r="AS28" s="74">
        <v>0</v>
      </c>
      <c r="AT28" s="74">
        <v>0</v>
      </c>
      <c r="AU28" s="75">
        <v>0</v>
      </c>
      <c r="AV28" s="76">
        <f t="shared" si="2"/>
        <v>219912</v>
      </c>
      <c r="AW28" s="76">
        <f t="shared" si="2"/>
        <v>294</v>
      </c>
      <c r="AX28" s="73">
        <f t="shared" si="2"/>
        <v>1317.12</v>
      </c>
      <c r="AY28" s="73">
        <f t="shared" si="2"/>
        <v>1096.3599999999999</v>
      </c>
      <c r="AZ28" s="73">
        <f t="shared" si="2"/>
        <v>545.86</v>
      </c>
      <c r="BA28" s="306">
        <f t="shared" si="3"/>
        <v>2959.3399999999997</v>
      </c>
      <c r="BB28" s="66"/>
      <c r="BC28" s="66"/>
    </row>
    <row r="29" spans="1:56" x14ac:dyDescent="0.2">
      <c r="A29" s="172" t="s">
        <v>22</v>
      </c>
      <c r="B29" s="173" t="s">
        <v>141</v>
      </c>
      <c r="C29" s="174">
        <v>2132.48</v>
      </c>
      <c r="D29" s="175">
        <v>1775.05</v>
      </c>
      <c r="E29" s="176" t="s">
        <v>103</v>
      </c>
      <c r="F29" s="174">
        <v>271.95</v>
      </c>
      <c r="G29" s="187"/>
      <c r="H29" s="174">
        <f t="shared" si="0"/>
        <v>4179.4799999999996</v>
      </c>
      <c r="I29" s="6" t="s">
        <v>167</v>
      </c>
      <c r="J29" s="172" t="s">
        <v>79</v>
      </c>
      <c r="K29" s="172" t="s">
        <v>327</v>
      </c>
      <c r="L29" s="550" t="s">
        <v>206</v>
      </c>
      <c r="M29" s="298"/>
      <c r="N29" s="233"/>
      <c r="O29" s="48"/>
      <c r="P29" s="48"/>
      <c r="Q29" s="49"/>
      <c r="R29" s="310">
        <v>356048</v>
      </c>
      <c r="S29" s="310">
        <v>476</v>
      </c>
      <c r="T29" s="310">
        <f t="shared" si="5"/>
        <v>2132.48</v>
      </c>
      <c r="U29" s="310">
        <f t="shared" si="6"/>
        <v>1775.05</v>
      </c>
      <c r="V29" s="310">
        <f t="shared" si="7"/>
        <v>271.95</v>
      </c>
      <c r="W29" s="68"/>
      <c r="X29" s="91"/>
      <c r="Y29" s="69"/>
      <c r="Z29" s="69"/>
      <c r="AA29" s="70"/>
      <c r="AB29" s="71"/>
      <c r="AC29" s="102"/>
      <c r="AD29" s="69"/>
      <c r="AE29" s="69"/>
      <c r="AF29" s="70"/>
      <c r="AG29" s="72"/>
      <c r="AH29" s="104"/>
      <c r="AI29" s="69"/>
      <c r="AJ29" s="69"/>
      <c r="AK29" s="70"/>
      <c r="AL29" s="73"/>
      <c r="AM29" s="110"/>
      <c r="AN29" s="74"/>
      <c r="AO29" s="74"/>
      <c r="AP29" s="74"/>
      <c r="AQ29" s="73"/>
      <c r="AR29" s="110"/>
      <c r="AS29" s="74">
        <v>0</v>
      </c>
      <c r="AT29" s="74">
        <v>0</v>
      </c>
      <c r="AU29" s="75">
        <v>0</v>
      </c>
      <c r="AV29" s="76">
        <f t="shared" si="2"/>
        <v>356048</v>
      </c>
      <c r="AW29" s="76">
        <f t="shared" si="2"/>
        <v>476</v>
      </c>
      <c r="AX29" s="73">
        <f t="shared" si="2"/>
        <v>2132.48</v>
      </c>
      <c r="AY29" s="73">
        <f t="shared" si="2"/>
        <v>1775.05</v>
      </c>
      <c r="AZ29" s="73">
        <f t="shared" si="2"/>
        <v>271.95</v>
      </c>
      <c r="BA29" s="306">
        <f t="shared" si="3"/>
        <v>4179.4799999999996</v>
      </c>
      <c r="BB29" s="66"/>
      <c r="BC29" s="66"/>
    </row>
    <row r="30" spans="1:56" x14ac:dyDescent="0.2">
      <c r="A30" s="172" t="s">
        <v>23</v>
      </c>
      <c r="B30" s="173" t="s">
        <v>141</v>
      </c>
      <c r="C30" s="174">
        <v>864.64</v>
      </c>
      <c r="D30" s="175">
        <v>719.72</v>
      </c>
      <c r="E30" s="176" t="s">
        <v>103</v>
      </c>
      <c r="F30" s="174">
        <v>271.95</v>
      </c>
      <c r="G30" s="187"/>
      <c r="H30" s="174">
        <f t="shared" si="0"/>
        <v>1856.3100000000002</v>
      </c>
      <c r="I30" s="6" t="s">
        <v>167</v>
      </c>
      <c r="J30" s="172" t="s">
        <v>79</v>
      </c>
      <c r="K30" s="172" t="s">
        <v>313</v>
      </c>
      <c r="L30" s="550" t="s">
        <v>271</v>
      </c>
      <c r="M30" s="298"/>
      <c r="N30" s="233"/>
      <c r="O30" s="48"/>
      <c r="P30" s="48"/>
      <c r="Q30" s="49"/>
      <c r="R30" s="310">
        <v>144364</v>
      </c>
      <c r="S30" s="310">
        <v>193</v>
      </c>
      <c r="T30" s="310">
        <f t="shared" si="5"/>
        <v>864.64</v>
      </c>
      <c r="U30" s="310">
        <f t="shared" si="6"/>
        <v>719.72</v>
      </c>
      <c r="V30" s="310">
        <f t="shared" si="7"/>
        <v>271.95</v>
      </c>
      <c r="W30" s="68"/>
      <c r="X30" s="91"/>
      <c r="Y30" s="69"/>
      <c r="Z30" s="69"/>
      <c r="AA30" s="70"/>
      <c r="AB30" s="71"/>
      <c r="AC30" s="102"/>
      <c r="AD30" s="69"/>
      <c r="AE30" s="69"/>
      <c r="AF30" s="70"/>
      <c r="AG30" s="72"/>
      <c r="AH30" s="104"/>
      <c r="AI30" s="69"/>
      <c r="AJ30" s="69"/>
      <c r="AK30" s="70"/>
      <c r="AL30" s="73"/>
      <c r="AM30" s="110"/>
      <c r="AN30" s="74"/>
      <c r="AO30" s="74"/>
      <c r="AP30" s="74"/>
      <c r="AQ30" s="73"/>
      <c r="AR30" s="110"/>
      <c r="AS30" s="74">
        <v>0</v>
      </c>
      <c r="AT30" s="74">
        <v>0</v>
      </c>
      <c r="AU30" s="75">
        <v>0</v>
      </c>
      <c r="AV30" s="76">
        <f t="shared" si="2"/>
        <v>144364</v>
      </c>
      <c r="AW30" s="76">
        <f t="shared" si="2"/>
        <v>193</v>
      </c>
      <c r="AX30" s="73">
        <f t="shared" si="2"/>
        <v>864.64</v>
      </c>
      <c r="AY30" s="73">
        <f t="shared" si="2"/>
        <v>719.72</v>
      </c>
      <c r="AZ30" s="73">
        <f t="shared" si="2"/>
        <v>271.95</v>
      </c>
      <c r="BA30" s="306">
        <f t="shared" si="3"/>
        <v>1856.3100000000002</v>
      </c>
      <c r="BB30" s="66"/>
      <c r="BC30" s="66"/>
    </row>
    <row r="31" spans="1:56" x14ac:dyDescent="0.2">
      <c r="A31" s="172" t="s">
        <v>24</v>
      </c>
      <c r="B31" s="173" t="s">
        <v>141</v>
      </c>
      <c r="C31" s="174">
        <v>1057.28</v>
      </c>
      <c r="D31" s="175">
        <v>880.07</v>
      </c>
      <c r="E31" s="176" t="s">
        <v>103</v>
      </c>
      <c r="F31" s="174">
        <v>407</v>
      </c>
      <c r="G31" s="187"/>
      <c r="H31" s="174">
        <f t="shared" si="0"/>
        <v>2344.35</v>
      </c>
      <c r="I31" s="6" t="s">
        <v>169</v>
      </c>
      <c r="J31" s="172" t="s">
        <v>79</v>
      </c>
      <c r="K31" s="172" t="s">
        <v>314</v>
      </c>
      <c r="L31" s="550" t="s">
        <v>277</v>
      </c>
      <c r="M31" s="298"/>
      <c r="N31" s="233"/>
      <c r="O31" s="48"/>
      <c r="P31" s="48"/>
      <c r="Q31" s="49"/>
      <c r="R31" s="310">
        <v>176528</v>
      </c>
      <c r="S31" s="310">
        <v>236</v>
      </c>
      <c r="T31" s="310">
        <f t="shared" si="5"/>
        <v>1057.28</v>
      </c>
      <c r="U31" s="310">
        <f t="shared" si="6"/>
        <v>880.07</v>
      </c>
      <c r="V31" s="310">
        <f t="shared" si="7"/>
        <v>407</v>
      </c>
      <c r="W31" s="68"/>
      <c r="X31" s="91"/>
      <c r="Y31" s="69"/>
      <c r="Z31" s="69"/>
      <c r="AA31" s="70"/>
      <c r="AB31" s="71"/>
      <c r="AC31" s="102"/>
      <c r="AD31" s="69"/>
      <c r="AE31" s="69"/>
      <c r="AF31" s="70"/>
      <c r="AG31" s="72"/>
      <c r="AH31" s="104"/>
      <c r="AI31" s="69"/>
      <c r="AJ31" s="69"/>
      <c r="AK31" s="70"/>
      <c r="AL31" s="73"/>
      <c r="AM31" s="110"/>
      <c r="AN31" s="74"/>
      <c r="AO31" s="74"/>
      <c r="AP31" s="74"/>
      <c r="AQ31" s="73"/>
      <c r="AR31" s="110"/>
      <c r="AS31" s="74">
        <v>0</v>
      </c>
      <c r="AT31" s="74">
        <v>0</v>
      </c>
      <c r="AU31" s="75">
        <v>0</v>
      </c>
      <c r="AV31" s="76">
        <f t="shared" si="2"/>
        <v>176528</v>
      </c>
      <c r="AW31" s="76">
        <f t="shared" si="2"/>
        <v>236</v>
      </c>
      <c r="AX31" s="73">
        <f t="shared" si="2"/>
        <v>1057.28</v>
      </c>
      <c r="AY31" s="73">
        <f t="shared" si="2"/>
        <v>880.07</v>
      </c>
      <c r="AZ31" s="73">
        <f t="shared" si="2"/>
        <v>407</v>
      </c>
      <c r="BA31" s="306">
        <f t="shared" si="3"/>
        <v>2344.35</v>
      </c>
      <c r="BB31" s="66"/>
      <c r="BC31" s="66"/>
    </row>
    <row r="32" spans="1:56" x14ac:dyDescent="0.2">
      <c r="A32" s="172" t="s">
        <v>25</v>
      </c>
      <c r="B32" s="173" t="s">
        <v>141</v>
      </c>
      <c r="C32" s="174">
        <v>199.49</v>
      </c>
      <c r="D32" s="175"/>
      <c r="E32" s="176" t="s">
        <v>103</v>
      </c>
      <c r="F32" s="174"/>
      <c r="G32" s="187"/>
      <c r="H32" s="174">
        <f t="shared" si="0"/>
        <v>199.49</v>
      </c>
      <c r="I32" s="6" t="s">
        <v>168</v>
      </c>
      <c r="J32" s="172" t="s">
        <v>80</v>
      </c>
      <c r="K32" s="172" t="s">
        <v>314</v>
      </c>
      <c r="L32" s="550" t="s">
        <v>207</v>
      </c>
      <c r="M32" s="298"/>
      <c r="N32" s="233"/>
      <c r="O32" s="48"/>
      <c r="P32" s="48"/>
      <c r="Q32" s="49"/>
      <c r="R32" s="310">
        <v>0</v>
      </c>
      <c r="S32" s="310"/>
      <c r="T32" s="310">
        <f t="shared" si="5"/>
        <v>199.49</v>
      </c>
      <c r="U32" s="310">
        <f t="shared" si="6"/>
        <v>0</v>
      </c>
      <c r="V32" s="310">
        <f t="shared" si="7"/>
        <v>0</v>
      </c>
      <c r="W32" s="68"/>
      <c r="X32" s="91"/>
      <c r="Y32" s="69"/>
      <c r="Z32" s="69"/>
      <c r="AA32" s="70"/>
      <c r="AB32" s="71"/>
      <c r="AC32" s="102"/>
      <c r="AD32" s="69"/>
      <c r="AE32" s="69"/>
      <c r="AF32" s="70"/>
      <c r="AG32" s="72"/>
      <c r="AH32" s="104"/>
      <c r="AI32" s="69"/>
      <c r="AJ32" s="69"/>
      <c r="AK32" s="70"/>
      <c r="AL32" s="73"/>
      <c r="AM32" s="110"/>
      <c r="AN32" s="74"/>
      <c r="AO32" s="74"/>
      <c r="AP32" s="74"/>
      <c r="AQ32" s="73"/>
      <c r="AR32" s="110"/>
      <c r="AS32" s="74">
        <v>0</v>
      </c>
      <c r="AT32" s="74">
        <v>0</v>
      </c>
      <c r="AU32" s="75">
        <v>0</v>
      </c>
      <c r="AV32" s="76">
        <f t="shared" si="2"/>
        <v>0</v>
      </c>
      <c r="AW32" s="76">
        <f t="shared" si="2"/>
        <v>0</v>
      </c>
      <c r="AX32" s="73">
        <f t="shared" si="2"/>
        <v>199.49</v>
      </c>
      <c r="AY32" s="73">
        <f t="shared" si="2"/>
        <v>0</v>
      </c>
      <c r="AZ32" s="73">
        <f t="shared" si="2"/>
        <v>0</v>
      </c>
      <c r="BA32" s="306">
        <f t="shared" si="3"/>
        <v>199.49</v>
      </c>
      <c r="BB32" s="66"/>
      <c r="BC32" s="66"/>
    </row>
    <row r="33" spans="1:55" x14ac:dyDescent="0.2">
      <c r="A33" s="172" t="s">
        <v>26</v>
      </c>
      <c r="B33" s="173" t="s">
        <v>141</v>
      </c>
      <c r="C33" s="174">
        <v>58.24</v>
      </c>
      <c r="D33" s="175">
        <v>48.48</v>
      </c>
      <c r="E33" s="176" t="s">
        <v>103</v>
      </c>
      <c r="F33" s="174">
        <v>139.26</v>
      </c>
      <c r="G33" s="187"/>
      <c r="H33" s="174">
        <f t="shared" si="0"/>
        <v>245.98</v>
      </c>
      <c r="I33" s="6" t="s">
        <v>164</v>
      </c>
      <c r="J33" s="172" t="s">
        <v>81</v>
      </c>
      <c r="K33" s="172" t="s">
        <v>307</v>
      </c>
      <c r="L33" s="550" t="s">
        <v>234</v>
      </c>
      <c r="M33" s="298"/>
      <c r="N33" s="233"/>
      <c r="O33" s="48"/>
      <c r="P33" s="48"/>
      <c r="Q33" s="49"/>
      <c r="R33" s="310">
        <v>9724</v>
      </c>
      <c r="S33" s="310">
        <v>13</v>
      </c>
      <c r="T33" s="310">
        <f t="shared" si="5"/>
        <v>58.24</v>
      </c>
      <c r="U33" s="310">
        <f t="shared" si="6"/>
        <v>48.48</v>
      </c>
      <c r="V33" s="310">
        <f t="shared" si="7"/>
        <v>139.26</v>
      </c>
      <c r="W33" s="68"/>
      <c r="X33" s="91"/>
      <c r="Y33" s="69"/>
      <c r="Z33" s="69"/>
      <c r="AA33" s="70"/>
      <c r="AB33" s="71"/>
      <c r="AC33" s="102"/>
      <c r="AD33" s="69"/>
      <c r="AE33" s="69"/>
      <c r="AF33" s="70"/>
      <c r="AG33" s="72"/>
      <c r="AH33" s="104"/>
      <c r="AI33" s="69"/>
      <c r="AJ33" s="69"/>
      <c r="AK33" s="70"/>
      <c r="AL33" s="73"/>
      <c r="AM33" s="110"/>
      <c r="AN33" s="74"/>
      <c r="AO33" s="74"/>
      <c r="AP33" s="74"/>
      <c r="AQ33" s="73"/>
      <c r="AR33" s="110"/>
      <c r="AS33" s="74">
        <v>0</v>
      </c>
      <c r="AT33" s="74">
        <v>0</v>
      </c>
      <c r="AU33" s="75">
        <v>0</v>
      </c>
      <c r="AV33" s="76">
        <f t="shared" si="2"/>
        <v>9724</v>
      </c>
      <c r="AW33" s="76">
        <f t="shared" si="2"/>
        <v>13</v>
      </c>
      <c r="AX33" s="73">
        <f t="shared" si="2"/>
        <v>58.24</v>
      </c>
      <c r="AY33" s="73">
        <f t="shared" si="2"/>
        <v>48.48</v>
      </c>
      <c r="AZ33" s="73">
        <f t="shared" si="2"/>
        <v>139.26</v>
      </c>
      <c r="BA33" s="306">
        <f t="shared" si="3"/>
        <v>245.98</v>
      </c>
      <c r="BB33" s="66"/>
      <c r="BC33" s="66"/>
    </row>
    <row r="34" spans="1:55" x14ac:dyDescent="0.2">
      <c r="A34" s="172" t="s">
        <v>27</v>
      </c>
      <c r="B34" s="173" t="s">
        <v>141</v>
      </c>
      <c r="C34" s="174">
        <v>35.840000000000003</v>
      </c>
      <c r="D34" s="175">
        <v>29.83</v>
      </c>
      <c r="E34" s="176" t="s">
        <v>103</v>
      </c>
      <c r="F34" s="174">
        <v>272.92</v>
      </c>
      <c r="G34" s="187"/>
      <c r="H34" s="174">
        <f t="shared" si="0"/>
        <v>338.59000000000003</v>
      </c>
      <c r="I34" s="6" t="s">
        <v>164</v>
      </c>
      <c r="J34" s="172" t="s">
        <v>81</v>
      </c>
      <c r="K34" s="172" t="s">
        <v>323</v>
      </c>
      <c r="L34" s="550" t="s">
        <v>235</v>
      </c>
      <c r="M34" s="298"/>
      <c r="N34" s="233"/>
      <c r="O34" s="48"/>
      <c r="P34" s="48"/>
      <c r="Q34" s="49"/>
      <c r="R34" s="310">
        <v>5984</v>
      </c>
      <c r="S34" s="310">
        <v>8</v>
      </c>
      <c r="T34" s="310">
        <f t="shared" si="5"/>
        <v>35.840000000000003</v>
      </c>
      <c r="U34" s="310">
        <f t="shared" si="6"/>
        <v>29.83</v>
      </c>
      <c r="V34" s="310">
        <f t="shared" si="7"/>
        <v>272.92</v>
      </c>
      <c r="W34" s="68"/>
      <c r="X34" s="91"/>
      <c r="Y34" s="69"/>
      <c r="Z34" s="69"/>
      <c r="AA34" s="70"/>
      <c r="AB34" s="71"/>
      <c r="AC34" s="102"/>
      <c r="AD34" s="69"/>
      <c r="AE34" s="69"/>
      <c r="AF34" s="70"/>
      <c r="AG34" s="72"/>
      <c r="AH34" s="104"/>
      <c r="AI34" s="69"/>
      <c r="AJ34" s="69"/>
      <c r="AK34" s="70"/>
      <c r="AL34" s="73"/>
      <c r="AM34" s="110"/>
      <c r="AN34" s="74"/>
      <c r="AO34" s="74"/>
      <c r="AP34" s="74"/>
      <c r="AQ34" s="73"/>
      <c r="AR34" s="110"/>
      <c r="AS34" s="74">
        <v>0</v>
      </c>
      <c r="AT34" s="74">
        <v>0</v>
      </c>
      <c r="AU34" s="75">
        <v>0</v>
      </c>
      <c r="AV34" s="76">
        <f t="shared" si="2"/>
        <v>5984</v>
      </c>
      <c r="AW34" s="76">
        <f t="shared" si="2"/>
        <v>8</v>
      </c>
      <c r="AX34" s="73">
        <f t="shared" si="2"/>
        <v>35.840000000000003</v>
      </c>
      <c r="AY34" s="73">
        <f t="shared" si="2"/>
        <v>29.83</v>
      </c>
      <c r="AZ34" s="73">
        <f t="shared" si="2"/>
        <v>272.92</v>
      </c>
      <c r="BA34" s="306">
        <f t="shared" si="3"/>
        <v>338.59000000000003</v>
      </c>
      <c r="BB34" s="66"/>
      <c r="BC34" s="66"/>
    </row>
    <row r="35" spans="1:55" x14ac:dyDescent="0.2">
      <c r="A35" s="172" t="s">
        <v>28</v>
      </c>
      <c r="B35" s="173" t="s">
        <v>141</v>
      </c>
      <c r="C35" s="174">
        <v>219.52</v>
      </c>
      <c r="D35" s="175">
        <v>182.73</v>
      </c>
      <c r="E35" s="176" t="s">
        <v>103</v>
      </c>
      <c r="F35" s="174">
        <v>408.2</v>
      </c>
      <c r="G35" s="187"/>
      <c r="H35" s="174">
        <f t="shared" si="0"/>
        <v>810.45</v>
      </c>
      <c r="I35" s="6" t="s">
        <v>163</v>
      </c>
      <c r="J35" s="172" t="s">
        <v>81</v>
      </c>
      <c r="K35" s="172" t="s">
        <v>328</v>
      </c>
      <c r="L35" s="550" t="s">
        <v>236</v>
      </c>
      <c r="M35" s="298"/>
      <c r="N35" s="233"/>
      <c r="O35" s="48"/>
      <c r="P35" s="48"/>
      <c r="Q35" s="49"/>
      <c r="R35" s="310">
        <v>36652</v>
      </c>
      <c r="S35" s="310">
        <v>49</v>
      </c>
      <c r="T35" s="310">
        <f t="shared" si="5"/>
        <v>219.52</v>
      </c>
      <c r="U35" s="310">
        <f t="shared" si="6"/>
        <v>182.73</v>
      </c>
      <c r="V35" s="310">
        <f t="shared" si="7"/>
        <v>408.2</v>
      </c>
      <c r="W35" s="68"/>
      <c r="X35" s="91"/>
      <c r="Y35" s="69"/>
      <c r="Z35" s="69"/>
      <c r="AA35" s="70"/>
      <c r="AB35" s="71"/>
      <c r="AC35" s="102"/>
      <c r="AD35" s="69"/>
      <c r="AE35" s="69"/>
      <c r="AF35" s="70"/>
      <c r="AG35" s="72"/>
      <c r="AH35" s="104"/>
      <c r="AI35" s="69"/>
      <c r="AJ35" s="69"/>
      <c r="AK35" s="70"/>
      <c r="AL35" s="73"/>
      <c r="AM35" s="110"/>
      <c r="AN35" s="74"/>
      <c r="AO35" s="74"/>
      <c r="AP35" s="74"/>
      <c r="AQ35" s="73"/>
      <c r="AR35" s="110"/>
      <c r="AS35" s="74">
        <v>0</v>
      </c>
      <c r="AT35" s="74">
        <v>0</v>
      </c>
      <c r="AU35" s="75">
        <v>0</v>
      </c>
      <c r="AV35" s="76">
        <f t="shared" si="2"/>
        <v>36652</v>
      </c>
      <c r="AW35" s="76">
        <f t="shared" si="2"/>
        <v>49</v>
      </c>
      <c r="AX35" s="73">
        <f t="shared" si="2"/>
        <v>219.52</v>
      </c>
      <c r="AY35" s="73">
        <f t="shared" si="2"/>
        <v>182.73</v>
      </c>
      <c r="AZ35" s="73">
        <f t="shared" si="2"/>
        <v>408.2</v>
      </c>
      <c r="BA35" s="306">
        <f t="shared" si="3"/>
        <v>810.45</v>
      </c>
      <c r="BB35" s="66"/>
      <c r="BC35" s="66"/>
    </row>
    <row r="36" spans="1:55" x14ac:dyDescent="0.2">
      <c r="A36" s="172" t="s">
        <v>29</v>
      </c>
      <c r="B36" s="173" t="s">
        <v>141</v>
      </c>
      <c r="C36" s="174">
        <v>4309.76</v>
      </c>
      <c r="D36" s="175">
        <v>3587.39</v>
      </c>
      <c r="E36" s="176" t="s">
        <v>103</v>
      </c>
      <c r="F36" s="174">
        <v>408.2</v>
      </c>
      <c r="G36" s="187"/>
      <c r="H36" s="174">
        <f t="shared" si="0"/>
        <v>8305.35</v>
      </c>
      <c r="I36" s="6" t="s">
        <v>163</v>
      </c>
      <c r="J36" s="172" t="s">
        <v>81</v>
      </c>
      <c r="K36" s="172" t="s">
        <v>328</v>
      </c>
      <c r="L36" s="550" t="s">
        <v>279</v>
      </c>
      <c r="M36" s="298"/>
      <c r="N36" s="233"/>
      <c r="O36" s="48"/>
      <c r="P36" s="48"/>
      <c r="Q36" s="49"/>
      <c r="R36" s="310">
        <v>719576</v>
      </c>
      <c r="S36" s="310">
        <v>962</v>
      </c>
      <c r="T36" s="310">
        <f t="shared" si="5"/>
        <v>4309.76</v>
      </c>
      <c r="U36" s="310">
        <f t="shared" si="6"/>
        <v>3587.39</v>
      </c>
      <c r="V36" s="310">
        <f t="shared" si="7"/>
        <v>408.2</v>
      </c>
      <c r="W36" s="68"/>
      <c r="X36" s="91"/>
      <c r="Y36" s="69"/>
      <c r="Z36" s="69"/>
      <c r="AA36" s="70"/>
      <c r="AB36" s="71"/>
      <c r="AC36" s="102"/>
      <c r="AD36" s="69"/>
      <c r="AE36" s="69"/>
      <c r="AF36" s="70"/>
      <c r="AG36" s="72"/>
      <c r="AH36" s="104"/>
      <c r="AI36" s="69"/>
      <c r="AJ36" s="69"/>
      <c r="AK36" s="70"/>
      <c r="AL36" s="73"/>
      <c r="AM36" s="110"/>
      <c r="AN36" s="74"/>
      <c r="AO36" s="74"/>
      <c r="AP36" s="74"/>
      <c r="AQ36" s="73"/>
      <c r="AR36" s="110"/>
      <c r="AS36" s="74">
        <v>0</v>
      </c>
      <c r="AT36" s="74">
        <v>0</v>
      </c>
      <c r="AU36" s="75">
        <v>0</v>
      </c>
      <c r="AV36" s="76">
        <f t="shared" si="2"/>
        <v>719576</v>
      </c>
      <c r="AW36" s="76">
        <f t="shared" si="2"/>
        <v>962</v>
      </c>
      <c r="AX36" s="73">
        <f t="shared" si="2"/>
        <v>4309.76</v>
      </c>
      <c r="AY36" s="73">
        <f t="shared" si="2"/>
        <v>3587.39</v>
      </c>
      <c r="AZ36" s="73">
        <f t="shared" si="2"/>
        <v>408.2</v>
      </c>
      <c r="BA36" s="306">
        <f t="shared" si="3"/>
        <v>8305.35</v>
      </c>
      <c r="BB36" s="66"/>
      <c r="BC36" s="66"/>
    </row>
    <row r="37" spans="1:55" s="12" customFormat="1" x14ac:dyDescent="0.2">
      <c r="A37" s="331" t="s">
        <v>30</v>
      </c>
      <c r="B37" s="332" t="s">
        <v>141</v>
      </c>
      <c r="C37" s="333">
        <v>199.49</v>
      </c>
      <c r="D37" s="334"/>
      <c r="E37" s="335" t="s">
        <v>103</v>
      </c>
      <c r="F37" s="333"/>
      <c r="G37" s="336"/>
      <c r="H37" s="333">
        <f t="shared" si="0"/>
        <v>199.49</v>
      </c>
      <c r="I37" s="337" t="s">
        <v>183</v>
      </c>
      <c r="J37" s="18" t="s">
        <v>82</v>
      </c>
      <c r="K37" s="18"/>
      <c r="L37" s="547"/>
      <c r="M37" s="165"/>
      <c r="N37" s="160"/>
      <c r="O37" s="48"/>
      <c r="P37" s="48"/>
      <c r="Q37" s="49"/>
      <c r="R37" s="356">
        <v>0</v>
      </c>
      <c r="S37" s="356">
        <v>0</v>
      </c>
      <c r="T37" s="356">
        <v>199.49</v>
      </c>
      <c r="U37" s="356"/>
      <c r="V37" s="356"/>
      <c r="W37" s="78"/>
      <c r="X37" s="92"/>
      <c r="Y37" s="79"/>
      <c r="Z37" s="79"/>
      <c r="AA37" s="80"/>
      <c r="AB37" s="81"/>
      <c r="AC37" s="103"/>
      <c r="AD37" s="79"/>
      <c r="AE37" s="79"/>
      <c r="AF37" s="80"/>
      <c r="AG37" s="82"/>
      <c r="AH37" s="109"/>
      <c r="AI37" s="79"/>
      <c r="AJ37" s="79"/>
      <c r="AK37" s="80"/>
      <c r="AL37" s="83"/>
      <c r="AM37" s="113"/>
      <c r="AN37" s="84"/>
      <c r="AO37" s="84"/>
      <c r="AP37" s="84"/>
      <c r="AQ37" s="83"/>
      <c r="AR37" s="113"/>
      <c r="AS37" s="84">
        <v>0</v>
      </c>
      <c r="AT37" s="84">
        <v>0</v>
      </c>
      <c r="AU37" s="85">
        <v>0</v>
      </c>
      <c r="AV37" s="76">
        <f t="shared" si="2"/>
        <v>0</v>
      </c>
      <c r="AW37" s="76">
        <f t="shared" si="2"/>
        <v>0</v>
      </c>
      <c r="AX37" s="73">
        <f t="shared" si="2"/>
        <v>199.49</v>
      </c>
      <c r="AY37" s="73">
        <f t="shared" si="2"/>
        <v>0</v>
      </c>
      <c r="AZ37" s="73">
        <f t="shared" si="2"/>
        <v>0</v>
      </c>
      <c r="BA37" s="307">
        <f t="shared" si="3"/>
        <v>199.49</v>
      </c>
      <c r="BB37" s="86"/>
      <c r="BC37" s="86"/>
    </row>
    <row r="38" spans="1:55" s="12" customFormat="1" x14ac:dyDescent="0.2">
      <c r="A38" s="331" t="s">
        <v>31</v>
      </c>
      <c r="B38" s="332" t="s">
        <v>141</v>
      </c>
      <c r="C38" s="333">
        <v>237.44</v>
      </c>
      <c r="D38" s="334">
        <v>197.64</v>
      </c>
      <c r="E38" s="335" t="s">
        <v>103</v>
      </c>
      <c r="F38" s="333">
        <v>411.09</v>
      </c>
      <c r="G38" s="336"/>
      <c r="H38" s="333">
        <f t="shared" si="0"/>
        <v>846.17</v>
      </c>
      <c r="I38" s="320" t="s">
        <v>181</v>
      </c>
      <c r="J38" s="18" t="s">
        <v>82</v>
      </c>
      <c r="K38" s="18"/>
      <c r="L38" s="547"/>
      <c r="M38" s="165"/>
      <c r="N38" s="160"/>
      <c r="O38" s="48"/>
      <c r="P38" s="48"/>
      <c r="Q38" s="49"/>
      <c r="R38" s="356">
        <v>39644</v>
      </c>
      <c r="S38" s="356">
        <v>53</v>
      </c>
      <c r="T38" s="356">
        <v>237.44</v>
      </c>
      <c r="U38" s="356">
        <v>197.64</v>
      </c>
      <c r="V38" s="356">
        <v>411.09</v>
      </c>
      <c r="W38" s="78"/>
      <c r="X38" s="92"/>
      <c r="Y38" s="79"/>
      <c r="Z38" s="79"/>
      <c r="AA38" s="80"/>
      <c r="AB38" s="81"/>
      <c r="AC38" s="103"/>
      <c r="AD38" s="79"/>
      <c r="AE38" s="79"/>
      <c r="AF38" s="80"/>
      <c r="AG38" s="82"/>
      <c r="AH38" s="109"/>
      <c r="AI38" s="79"/>
      <c r="AJ38" s="79"/>
      <c r="AK38" s="80"/>
      <c r="AL38" s="83"/>
      <c r="AM38" s="113"/>
      <c r="AN38" s="84"/>
      <c r="AO38" s="84"/>
      <c r="AP38" s="84"/>
      <c r="AQ38" s="83"/>
      <c r="AR38" s="113"/>
      <c r="AS38" s="84">
        <v>0</v>
      </c>
      <c r="AT38" s="84">
        <v>0</v>
      </c>
      <c r="AU38" s="85">
        <v>0</v>
      </c>
      <c r="AV38" s="76">
        <f t="shared" si="2"/>
        <v>39644</v>
      </c>
      <c r="AW38" s="76">
        <f t="shared" si="2"/>
        <v>53</v>
      </c>
      <c r="AX38" s="73">
        <f t="shared" si="2"/>
        <v>237.44</v>
      </c>
      <c r="AY38" s="73">
        <f t="shared" si="2"/>
        <v>197.64</v>
      </c>
      <c r="AZ38" s="73">
        <f t="shared" si="2"/>
        <v>411.09</v>
      </c>
      <c r="BA38" s="307">
        <f t="shared" si="3"/>
        <v>846.17</v>
      </c>
      <c r="BB38" s="86"/>
      <c r="BC38" s="86"/>
    </row>
    <row r="39" spans="1:55" s="12" customFormat="1" x14ac:dyDescent="0.2">
      <c r="A39" s="331" t="s">
        <v>32</v>
      </c>
      <c r="B39" s="332" t="s">
        <v>141</v>
      </c>
      <c r="C39" s="333">
        <v>1097.5999999999999</v>
      </c>
      <c r="D39" s="334">
        <v>913.63</v>
      </c>
      <c r="E39" s="335" t="s">
        <v>103</v>
      </c>
      <c r="F39" s="333">
        <v>274.68</v>
      </c>
      <c r="G39" s="336"/>
      <c r="H39" s="333">
        <f t="shared" si="0"/>
        <v>2285.91</v>
      </c>
      <c r="I39" s="320" t="s">
        <v>181</v>
      </c>
      <c r="J39" s="18" t="s">
        <v>82</v>
      </c>
      <c r="K39" s="18"/>
      <c r="L39" s="547"/>
      <c r="M39" s="165"/>
      <c r="N39" s="160"/>
      <c r="O39" s="48"/>
      <c r="P39" s="48"/>
      <c r="Q39" s="49"/>
      <c r="R39" s="356">
        <v>183260</v>
      </c>
      <c r="S39" s="356">
        <v>245</v>
      </c>
      <c r="T39" s="356">
        <v>1097.5999999999999</v>
      </c>
      <c r="U39" s="356">
        <v>913.63</v>
      </c>
      <c r="V39" s="356">
        <v>274.68</v>
      </c>
      <c r="W39" s="78"/>
      <c r="X39" s="92"/>
      <c r="Y39" s="79"/>
      <c r="Z39" s="79"/>
      <c r="AA39" s="80"/>
      <c r="AB39" s="81"/>
      <c r="AC39" s="103"/>
      <c r="AD39" s="79"/>
      <c r="AE39" s="79"/>
      <c r="AF39" s="80"/>
      <c r="AG39" s="82"/>
      <c r="AH39" s="109"/>
      <c r="AI39" s="79"/>
      <c r="AJ39" s="79"/>
      <c r="AK39" s="80"/>
      <c r="AL39" s="83"/>
      <c r="AM39" s="113"/>
      <c r="AN39" s="84"/>
      <c r="AO39" s="84"/>
      <c r="AP39" s="84"/>
      <c r="AQ39" s="83"/>
      <c r="AR39" s="113"/>
      <c r="AS39" s="84">
        <v>0</v>
      </c>
      <c r="AT39" s="84">
        <v>0</v>
      </c>
      <c r="AU39" s="85">
        <v>0</v>
      </c>
      <c r="AV39" s="76">
        <f t="shared" si="2"/>
        <v>183260</v>
      </c>
      <c r="AW39" s="76">
        <f t="shared" si="2"/>
        <v>245</v>
      </c>
      <c r="AX39" s="73">
        <f t="shared" si="2"/>
        <v>1097.5999999999999</v>
      </c>
      <c r="AY39" s="73">
        <f t="shared" si="2"/>
        <v>913.63</v>
      </c>
      <c r="AZ39" s="73">
        <f t="shared" si="2"/>
        <v>274.68</v>
      </c>
      <c r="BA39" s="307">
        <f t="shared" si="3"/>
        <v>2285.91</v>
      </c>
      <c r="BB39" s="86"/>
      <c r="BC39" s="86"/>
    </row>
    <row r="40" spans="1:55" s="12" customFormat="1" x14ac:dyDescent="0.2">
      <c r="A40" s="331" t="s">
        <v>33</v>
      </c>
      <c r="B40" s="323" t="s">
        <v>141</v>
      </c>
      <c r="C40" s="333">
        <v>456.96</v>
      </c>
      <c r="D40" s="334">
        <v>380.37</v>
      </c>
      <c r="E40" s="326" t="s">
        <v>103</v>
      </c>
      <c r="F40" s="333">
        <v>411.09</v>
      </c>
      <c r="G40" s="336"/>
      <c r="H40" s="324">
        <f t="shared" si="0"/>
        <v>1248.4199999999998</v>
      </c>
      <c r="I40" s="320" t="s">
        <v>184</v>
      </c>
      <c r="J40" s="19" t="s">
        <v>82</v>
      </c>
      <c r="K40" s="19"/>
      <c r="L40" s="548"/>
      <c r="M40" s="166"/>
      <c r="N40" s="160"/>
      <c r="O40" s="48"/>
      <c r="P40" s="48"/>
      <c r="Q40" s="49"/>
      <c r="R40" s="356">
        <v>76296</v>
      </c>
      <c r="S40" s="356">
        <v>102</v>
      </c>
      <c r="T40" s="356">
        <v>456.96</v>
      </c>
      <c r="U40" s="356">
        <v>380.37</v>
      </c>
      <c r="V40" s="356">
        <v>411.09</v>
      </c>
      <c r="W40" s="78"/>
      <c r="X40" s="92"/>
      <c r="Y40" s="79"/>
      <c r="Z40" s="79"/>
      <c r="AA40" s="80"/>
      <c r="AB40" s="81"/>
      <c r="AC40" s="103"/>
      <c r="AD40" s="79"/>
      <c r="AE40" s="79"/>
      <c r="AF40" s="80"/>
      <c r="AG40" s="82"/>
      <c r="AH40" s="109"/>
      <c r="AI40" s="79"/>
      <c r="AJ40" s="79"/>
      <c r="AK40" s="80"/>
      <c r="AL40" s="83"/>
      <c r="AM40" s="113"/>
      <c r="AN40" s="84"/>
      <c r="AO40" s="84"/>
      <c r="AP40" s="84"/>
      <c r="AQ40" s="83"/>
      <c r="AR40" s="113"/>
      <c r="AS40" s="84">
        <v>0</v>
      </c>
      <c r="AT40" s="84">
        <v>0</v>
      </c>
      <c r="AU40" s="85">
        <v>0</v>
      </c>
      <c r="AV40" s="76">
        <f t="shared" si="2"/>
        <v>76296</v>
      </c>
      <c r="AW40" s="76">
        <f t="shared" si="2"/>
        <v>102</v>
      </c>
      <c r="AX40" s="73">
        <f t="shared" si="2"/>
        <v>456.96</v>
      </c>
      <c r="AY40" s="73">
        <f t="shared" si="2"/>
        <v>380.37</v>
      </c>
      <c r="AZ40" s="73">
        <f t="shared" si="2"/>
        <v>411.09</v>
      </c>
      <c r="BA40" s="307">
        <f t="shared" si="3"/>
        <v>1248.4199999999998</v>
      </c>
      <c r="BB40" s="86"/>
      <c r="BC40" s="86"/>
    </row>
    <row r="41" spans="1:55" x14ac:dyDescent="0.2">
      <c r="A41" s="322" t="s">
        <v>34</v>
      </c>
      <c r="B41" s="323" t="s">
        <v>141</v>
      </c>
      <c r="C41" s="324">
        <v>31.36</v>
      </c>
      <c r="D41" s="325">
        <v>26.1</v>
      </c>
      <c r="E41" s="326" t="s">
        <v>103</v>
      </c>
      <c r="F41" s="324">
        <v>274.68</v>
      </c>
      <c r="G41" s="327"/>
      <c r="H41" s="324">
        <f t="shared" si="0"/>
        <v>332.14</v>
      </c>
      <c r="I41" s="6" t="s">
        <v>181</v>
      </c>
      <c r="J41" s="5" t="s">
        <v>82</v>
      </c>
      <c r="K41" s="5" t="s">
        <v>344</v>
      </c>
      <c r="L41" s="546" t="s">
        <v>246</v>
      </c>
      <c r="M41" s="164"/>
      <c r="N41" s="160"/>
      <c r="O41" s="48"/>
      <c r="P41" s="48"/>
      <c r="Q41" s="49"/>
      <c r="R41" s="356">
        <v>5236</v>
      </c>
      <c r="S41" s="356">
        <v>7</v>
      </c>
      <c r="T41" s="356">
        <v>31.36</v>
      </c>
      <c r="U41" s="356">
        <v>26.1</v>
      </c>
      <c r="V41" s="356">
        <v>274.68</v>
      </c>
      <c r="W41" s="68"/>
      <c r="X41" s="91"/>
      <c r="Y41" s="69"/>
      <c r="Z41" s="69"/>
      <c r="AA41" s="70"/>
      <c r="AB41" s="71"/>
      <c r="AC41" s="102"/>
      <c r="AD41" s="69"/>
      <c r="AE41" s="69"/>
      <c r="AF41" s="70"/>
      <c r="AG41" s="72"/>
      <c r="AH41" s="104"/>
      <c r="AI41" s="69"/>
      <c r="AJ41" s="69"/>
      <c r="AK41" s="70"/>
      <c r="AL41" s="73"/>
      <c r="AM41" s="110"/>
      <c r="AN41" s="74"/>
      <c r="AO41" s="74"/>
      <c r="AP41" s="74"/>
      <c r="AQ41" s="73"/>
      <c r="AR41" s="110"/>
      <c r="AS41" s="84">
        <v>0</v>
      </c>
      <c r="AT41" s="84">
        <v>0</v>
      </c>
      <c r="AU41" s="85">
        <v>0</v>
      </c>
      <c r="AV41" s="76">
        <f t="shared" si="2"/>
        <v>5236</v>
      </c>
      <c r="AW41" s="76">
        <f t="shared" si="2"/>
        <v>7</v>
      </c>
      <c r="AX41" s="73">
        <f t="shared" si="2"/>
        <v>31.36</v>
      </c>
      <c r="AY41" s="73">
        <f t="shared" si="2"/>
        <v>26.1</v>
      </c>
      <c r="AZ41" s="73">
        <f t="shared" si="2"/>
        <v>274.68</v>
      </c>
      <c r="BA41" s="306">
        <f t="shared" si="3"/>
        <v>332.14</v>
      </c>
      <c r="BB41" s="66"/>
      <c r="BC41" s="66"/>
    </row>
    <row r="42" spans="1:55" s="12" customFormat="1" x14ac:dyDescent="0.2">
      <c r="A42" s="331" t="s">
        <v>35</v>
      </c>
      <c r="B42" s="332" t="s">
        <v>141</v>
      </c>
      <c r="C42" s="333">
        <v>528.64</v>
      </c>
      <c r="D42" s="334">
        <v>440.03</v>
      </c>
      <c r="E42" s="335" t="s">
        <v>103</v>
      </c>
      <c r="F42" s="333">
        <v>274.68</v>
      </c>
      <c r="G42" s="336"/>
      <c r="H42" s="333">
        <f t="shared" si="0"/>
        <v>1243.3499999999999</v>
      </c>
      <c r="I42" s="320" t="s">
        <v>181</v>
      </c>
      <c r="J42" s="18" t="s">
        <v>82</v>
      </c>
      <c r="K42" s="18"/>
      <c r="L42" s="547"/>
      <c r="M42" s="165"/>
      <c r="N42" s="160"/>
      <c r="O42" s="48"/>
      <c r="P42" s="48"/>
      <c r="Q42" s="49"/>
      <c r="R42" s="356">
        <v>88264</v>
      </c>
      <c r="S42" s="356">
        <v>118</v>
      </c>
      <c r="T42" s="356">
        <v>528.64</v>
      </c>
      <c r="U42" s="356">
        <v>440.03</v>
      </c>
      <c r="V42" s="356">
        <v>274.68</v>
      </c>
      <c r="W42" s="78"/>
      <c r="X42" s="92"/>
      <c r="Y42" s="79"/>
      <c r="Z42" s="79"/>
      <c r="AA42" s="80"/>
      <c r="AB42" s="81"/>
      <c r="AC42" s="103"/>
      <c r="AD42" s="79"/>
      <c r="AE42" s="79"/>
      <c r="AF42" s="80"/>
      <c r="AG42" s="82"/>
      <c r="AH42" s="109"/>
      <c r="AI42" s="79"/>
      <c r="AJ42" s="79"/>
      <c r="AK42" s="80"/>
      <c r="AL42" s="83"/>
      <c r="AM42" s="113"/>
      <c r="AN42" s="84"/>
      <c r="AO42" s="84"/>
      <c r="AP42" s="84"/>
      <c r="AQ42" s="83"/>
      <c r="AR42" s="113"/>
      <c r="AS42" s="84">
        <v>0</v>
      </c>
      <c r="AT42" s="84">
        <v>0</v>
      </c>
      <c r="AU42" s="85">
        <v>0</v>
      </c>
      <c r="AV42" s="76">
        <f t="shared" si="2"/>
        <v>88264</v>
      </c>
      <c r="AW42" s="76">
        <f t="shared" si="2"/>
        <v>118</v>
      </c>
      <c r="AX42" s="73">
        <f t="shared" si="2"/>
        <v>528.64</v>
      </c>
      <c r="AY42" s="73">
        <f t="shared" si="2"/>
        <v>440.03</v>
      </c>
      <c r="AZ42" s="73">
        <f t="shared" si="2"/>
        <v>274.68</v>
      </c>
      <c r="BA42" s="307">
        <f t="shared" si="3"/>
        <v>1243.3499999999999</v>
      </c>
      <c r="BB42" s="86"/>
      <c r="BC42" s="86"/>
    </row>
    <row r="43" spans="1:55" s="12" customFormat="1" x14ac:dyDescent="0.2">
      <c r="A43" s="331" t="s">
        <v>36</v>
      </c>
      <c r="B43" s="323" t="s">
        <v>141</v>
      </c>
      <c r="C43" s="333">
        <v>1962.24</v>
      </c>
      <c r="D43" s="334">
        <v>1633.35</v>
      </c>
      <c r="E43" s="335" t="s">
        <v>103</v>
      </c>
      <c r="F43" s="333">
        <v>549.39</v>
      </c>
      <c r="G43" s="336"/>
      <c r="H43" s="324">
        <f t="shared" si="0"/>
        <v>4144.9800000000005</v>
      </c>
      <c r="I43" s="319"/>
      <c r="J43" s="18" t="s">
        <v>82</v>
      </c>
      <c r="K43" s="18"/>
      <c r="L43" s="547"/>
      <c r="M43" s="165"/>
      <c r="N43" s="160"/>
      <c r="O43" s="48"/>
      <c r="P43" s="48"/>
      <c r="Q43" s="49"/>
      <c r="R43" s="356">
        <v>327624</v>
      </c>
      <c r="S43" s="356">
        <v>438</v>
      </c>
      <c r="T43" s="356">
        <v>1962.24</v>
      </c>
      <c r="U43" s="356">
        <v>1633.35</v>
      </c>
      <c r="V43" s="356">
        <v>549.39</v>
      </c>
      <c r="W43" s="78"/>
      <c r="X43" s="92"/>
      <c r="Y43" s="79"/>
      <c r="Z43" s="79"/>
      <c r="AA43" s="80"/>
      <c r="AB43" s="81"/>
      <c r="AC43" s="103"/>
      <c r="AD43" s="79"/>
      <c r="AE43" s="79"/>
      <c r="AF43" s="80"/>
      <c r="AG43" s="82"/>
      <c r="AH43" s="109"/>
      <c r="AI43" s="79"/>
      <c r="AJ43" s="79"/>
      <c r="AK43" s="80"/>
      <c r="AL43" s="83"/>
      <c r="AM43" s="113"/>
      <c r="AN43" s="84"/>
      <c r="AO43" s="84"/>
      <c r="AP43" s="84"/>
      <c r="AQ43" s="83"/>
      <c r="AR43" s="113"/>
      <c r="AS43" s="84">
        <v>0</v>
      </c>
      <c r="AT43" s="84">
        <v>0</v>
      </c>
      <c r="AU43" s="85">
        <v>0</v>
      </c>
      <c r="AV43" s="76">
        <f t="shared" si="2"/>
        <v>327624</v>
      </c>
      <c r="AW43" s="76">
        <f t="shared" si="2"/>
        <v>438</v>
      </c>
      <c r="AX43" s="73">
        <f t="shared" si="2"/>
        <v>1962.24</v>
      </c>
      <c r="AY43" s="73">
        <f t="shared" si="2"/>
        <v>1633.35</v>
      </c>
      <c r="AZ43" s="73">
        <f t="shared" si="2"/>
        <v>549.39</v>
      </c>
      <c r="BA43" s="307">
        <f t="shared" si="3"/>
        <v>4144.9800000000005</v>
      </c>
      <c r="BB43" s="86"/>
      <c r="BC43" s="86"/>
    </row>
    <row r="44" spans="1:55" x14ac:dyDescent="0.2">
      <c r="A44" s="322" t="s">
        <v>2</v>
      </c>
      <c r="B44" s="323" t="s">
        <v>141</v>
      </c>
      <c r="C44" s="324">
        <v>199.49</v>
      </c>
      <c r="D44" s="325">
        <v>0</v>
      </c>
      <c r="E44" s="326" t="s">
        <v>103</v>
      </c>
      <c r="F44" s="324">
        <v>0</v>
      </c>
      <c r="G44" s="327"/>
      <c r="H44" s="324">
        <f t="shared" si="0"/>
        <v>199.49</v>
      </c>
      <c r="I44" s="6" t="s">
        <v>181</v>
      </c>
      <c r="J44" s="5" t="s">
        <v>82</v>
      </c>
      <c r="K44" s="5" t="s">
        <v>345</v>
      </c>
      <c r="L44" s="546" t="s">
        <v>296</v>
      </c>
      <c r="M44" s="164"/>
      <c r="N44" s="160"/>
      <c r="O44" s="48"/>
      <c r="P44" s="48"/>
      <c r="Q44" s="49"/>
      <c r="R44" s="356">
        <v>0</v>
      </c>
      <c r="S44" s="356">
        <v>0</v>
      </c>
      <c r="T44" s="356">
        <v>199.49</v>
      </c>
      <c r="U44" s="356"/>
      <c r="V44" s="356"/>
      <c r="W44" s="68"/>
      <c r="X44" s="91"/>
      <c r="Y44" s="69"/>
      <c r="Z44" s="69"/>
      <c r="AA44" s="70"/>
      <c r="AB44" s="71"/>
      <c r="AC44" s="102"/>
      <c r="AD44" s="69"/>
      <c r="AE44" s="69"/>
      <c r="AF44" s="70"/>
      <c r="AG44" s="72"/>
      <c r="AH44" s="104"/>
      <c r="AI44" s="69"/>
      <c r="AJ44" s="69"/>
      <c r="AK44" s="70"/>
      <c r="AL44" s="73"/>
      <c r="AM44" s="110"/>
      <c r="AN44" s="74"/>
      <c r="AO44" s="74"/>
      <c r="AP44" s="74"/>
      <c r="AQ44" s="73"/>
      <c r="AR44" s="110"/>
      <c r="AS44" s="74">
        <v>0</v>
      </c>
      <c r="AT44" s="74">
        <v>0</v>
      </c>
      <c r="AU44" s="75">
        <v>0</v>
      </c>
      <c r="AV44" s="76">
        <f t="shared" si="2"/>
        <v>0</v>
      </c>
      <c r="AW44" s="76">
        <f t="shared" si="2"/>
        <v>0</v>
      </c>
      <c r="AX44" s="73">
        <f t="shared" si="2"/>
        <v>199.49</v>
      </c>
      <c r="AY44" s="73">
        <f t="shared" si="2"/>
        <v>0</v>
      </c>
      <c r="AZ44" s="73">
        <f t="shared" si="2"/>
        <v>0</v>
      </c>
      <c r="BA44" s="306">
        <f t="shared" si="3"/>
        <v>199.49</v>
      </c>
      <c r="BB44" s="66"/>
      <c r="BC44" s="66"/>
    </row>
    <row r="45" spans="1:55" s="12" customFormat="1" x14ac:dyDescent="0.2">
      <c r="A45" s="331" t="s">
        <v>37</v>
      </c>
      <c r="B45" s="323" t="s">
        <v>141</v>
      </c>
      <c r="C45" s="333">
        <v>22.4</v>
      </c>
      <c r="D45" s="334">
        <v>18.649999999999999</v>
      </c>
      <c r="E45" s="335" t="s">
        <v>103</v>
      </c>
      <c r="F45" s="333">
        <v>274.68</v>
      </c>
      <c r="G45" s="336"/>
      <c r="H45" s="333">
        <f t="shared" si="0"/>
        <v>315.73</v>
      </c>
      <c r="I45" s="320" t="s">
        <v>181</v>
      </c>
      <c r="J45" s="18" t="s">
        <v>82</v>
      </c>
      <c r="K45" s="18"/>
      <c r="L45" s="547"/>
      <c r="M45" s="165"/>
      <c r="N45" s="160"/>
      <c r="O45" s="48"/>
      <c r="P45" s="48"/>
      <c r="Q45" s="49"/>
      <c r="R45" s="356">
        <v>3740</v>
      </c>
      <c r="S45" s="356">
        <v>5</v>
      </c>
      <c r="T45" s="356">
        <v>22.4</v>
      </c>
      <c r="U45" s="356">
        <v>18.649999999999999</v>
      </c>
      <c r="V45" s="356">
        <v>274.68</v>
      </c>
      <c r="W45" s="78"/>
      <c r="X45" s="92"/>
      <c r="Y45" s="79"/>
      <c r="Z45" s="79"/>
      <c r="AA45" s="80"/>
      <c r="AB45" s="81"/>
      <c r="AC45" s="103"/>
      <c r="AD45" s="79"/>
      <c r="AE45" s="79"/>
      <c r="AF45" s="80"/>
      <c r="AG45" s="82"/>
      <c r="AH45" s="109"/>
      <c r="AI45" s="79"/>
      <c r="AJ45" s="79"/>
      <c r="AK45" s="80"/>
      <c r="AL45" s="83"/>
      <c r="AM45" s="113"/>
      <c r="AN45" s="84"/>
      <c r="AO45" s="84"/>
      <c r="AP45" s="84"/>
      <c r="AQ45" s="83"/>
      <c r="AR45" s="113"/>
      <c r="AS45" s="84">
        <v>0</v>
      </c>
      <c r="AT45" s="84">
        <v>0</v>
      </c>
      <c r="AU45" s="85">
        <v>0</v>
      </c>
      <c r="AV45" s="76">
        <f t="shared" si="2"/>
        <v>3740</v>
      </c>
      <c r="AW45" s="76">
        <f t="shared" si="2"/>
        <v>5</v>
      </c>
      <c r="AX45" s="73">
        <f t="shared" si="2"/>
        <v>22.4</v>
      </c>
      <c r="AY45" s="73">
        <f t="shared" si="2"/>
        <v>18.649999999999999</v>
      </c>
      <c r="AZ45" s="73">
        <f t="shared" si="2"/>
        <v>274.68</v>
      </c>
      <c r="BA45" s="307">
        <f t="shared" si="3"/>
        <v>315.73</v>
      </c>
      <c r="BB45" s="86"/>
      <c r="BC45" s="86"/>
    </row>
    <row r="46" spans="1:55" s="12" customFormat="1" x14ac:dyDescent="0.2">
      <c r="A46" s="331" t="s">
        <v>109</v>
      </c>
      <c r="B46" s="323" t="s">
        <v>141</v>
      </c>
      <c r="C46" s="333">
        <v>386.1</v>
      </c>
      <c r="D46" s="329"/>
      <c r="E46" s="338" t="s">
        <v>116</v>
      </c>
      <c r="F46" s="328"/>
      <c r="G46" s="330"/>
      <c r="H46" s="324">
        <f t="shared" si="0"/>
        <v>386.1</v>
      </c>
      <c r="I46" s="337" t="s">
        <v>181</v>
      </c>
      <c r="J46" s="18" t="s">
        <v>82</v>
      </c>
      <c r="K46" s="18"/>
      <c r="L46" s="547"/>
      <c r="M46" s="165"/>
      <c r="N46" s="160"/>
      <c r="O46" s="48"/>
      <c r="P46" s="48"/>
      <c r="Q46" s="49"/>
      <c r="R46" s="356">
        <v>0</v>
      </c>
      <c r="S46" s="356">
        <v>0</v>
      </c>
      <c r="T46" s="356">
        <v>386.1</v>
      </c>
      <c r="U46" s="356"/>
      <c r="V46" s="356"/>
      <c r="W46" s="78"/>
      <c r="X46" s="92"/>
      <c r="Y46" s="79"/>
      <c r="Z46" s="79"/>
      <c r="AA46" s="80"/>
      <c r="AB46" s="81"/>
      <c r="AC46" s="103"/>
      <c r="AD46" s="79"/>
      <c r="AE46" s="79"/>
      <c r="AF46" s="80"/>
      <c r="AG46" s="82"/>
      <c r="AH46" s="109"/>
      <c r="AI46" s="79"/>
      <c r="AJ46" s="79"/>
      <c r="AK46" s="80"/>
      <c r="AL46" s="83"/>
      <c r="AM46" s="113"/>
      <c r="AN46" s="84"/>
      <c r="AO46" s="84"/>
      <c r="AP46" s="84"/>
      <c r="AQ46" s="83"/>
      <c r="AR46" s="113"/>
      <c r="AS46" s="84">
        <v>0</v>
      </c>
      <c r="AT46" s="84">
        <v>0</v>
      </c>
      <c r="AU46" s="85">
        <v>0</v>
      </c>
      <c r="AV46" s="76">
        <f t="shared" si="2"/>
        <v>0</v>
      </c>
      <c r="AW46" s="76">
        <f t="shared" si="2"/>
        <v>0</v>
      </c>
      <c r="AX46" s="73">
        <f t="shared" si="2"/>
        <v>386.1</v>
      </c>
      <c r="AY46" s="73">
        <f t="shared" si="2"/>
        <v>0</v>
      </c>
      <c r="AZ46" s="73">
        <f t="shared" si="2"/>
        <v>0</v>
      </c>
      <c r="BA46" s="307">
        <f t="shared" si="3"/>
        <v>386.1</v>
      </c>
      <c r="BB46" s="86"/>
      <c r="BC46" s="86"/>
    </row>
    <row r="47" spans="1:55" x14ac:dyDescent="0.2">
      <c r="A47" s="172" t="s">
        <v>332</v>
      </c>
      <c r="B47" s="173" t="s">
        <v>141</v>
      </c>
      <c r="C47" s="174">
        <v>137.29</v>
      </c>
      <c r="D47" s="175"/>
      <c r="E47" s="176" t="s">
        <v>116</v>
      </c>
      <c r="F47" s="174"/>
      <c r="G47" s="187"/>
      <c r="H47" s="174">
        <f t="shared" si="0"/>
        <v>137.29</v>
      </c>
      <c r="I47" s="6" t="s">
        <v>166</v>
      </c>
      <c r="J47" s="172" t="s">
        <v>121</v>
      </c>
      <c r="K47" s="172" t="s">
        <v>301</v>
      </c>
      <c r="L47" s="550" t="s">
        <v>243</v>
      </c>
      <c r="M47" s="298"/>
      <c r="N47" s="233"/>
      <c r="O47" s="48"/>
      <c r="P47" s="48"/>
      <c r="Q47" s="49"/>
      <c r="R47" s="310">
        <v>0</v>
      </c>
      <c r="S47" s="310">
        <v>0</v>
      </c>
      <c r="T47" s="310">
        <f>C47</f>
        <v>137.29</v>
      </c>
      <c r="U47" s="310">
        <f>D47</f>
        <v>0</v>
      </c>
      <c r="V47" s="310">
        <f>F47</f>
        <v>0</v>
      </c>
      <c r="W47" s="68"/>
      <c r="X47" s="91"/>
      <c r="Y47" s="69"/>
      <c r="Z47" s="69"/>
      <c r="AA47" s="70"/>
      <c r="AB47" s="71"/>
      <c r="AC47" s="102"/>
      <c r="AD47" s="69"/>
      <c r="AE47" s="69"/>
      <c r="AF47" s="70"/>
      <c r="AG47" s="72"/>
      <c r="AH47" s="104"/>
      <c r="AI47" s="69"/>
      <c r="AJ47" s="69"/>
      <c r="AK47" s="70"/>
      <c r="AL47" s="73"/>
      <c r="AM47" s="110"/>
      <c r="AN47" s="74"/>
      <c r="AO47" s="74"/>
      <c r="AP47" s="74"/>
      <c r="AQ47" s="73"/>
      <c r="AR47" s="110"/>
      <c r="AS47" s="74">
        <v>0</v>
      </c>
      <c r="AT47" s="74">
        <v>0</v>
      </c>
      <c r="AU47" s="75">
        <v>0</v>
      </c>
      <c r="AV47" s="76">
        <f t="shared" si="2"/>
        <v>0</v>
      </c>
      <c r="AW47" s="76">
        <f t="shared" si="2"/>
        <v>0</v>
      </c>
      <c r="AX47" s="73">
        <f t="shared" si="2"/>
        <v>137.29</v>
      </c>
      <c r="AY47" s="73">
        <f t="shared" si="2"/>
        <v>0</v>
      </c>
      <c r="AZ47" s="73">
        <f t="shared" si="2"/>
        <v>0</v>
      </c>
      <c r="BA47" s="306">
        <f t="shared" si="3"/>
        <v>137.29</v>
      </c>
      <c r="BB47" s="66"/>
      <c r="BC47" s="66"/>
    </row>
    <row r="48" spans="1:55" x14ac:dyDescent="0.2">
      <c r="A48" s="5" t="s">
        <v>109</v>
      </c>
      <c r="B48" s="17" t="s">
        <v>141</v>
      </c>
      <c r="C48" s="15"/>
      <c r="D48" s="16"/>
      <c r="E48" s="21" t="s">
        <v>116</v>
      </c>
      <c r="F48" s="15"/>
      <c r="H48" s="15">
        <f t="shared" si="0"/>
        <v>0</v>
      </c>
      <c r="J48" s="5" t="s">
        <v>82</v>
      </c>
      <c r="K48" s="5"/>
      <c r="L48" s="544"/>
      <c r="M48" s="164"/>
      <c r="N48" s="160"/>
      <c r="O48" s="48"/>
      <c r="P48" s="48"/>
      <c r="Q48" s="49"/>
      <c r="R48" s="41"/>
      <c r="S48" s="41"/>
      <c r="T48" s="41"/>
      <c r="U48" s="41"/>
      <c r="V48" s="41"/>
      <c r="W48" s="68"/>
      <c r="X48" s="91"/>
      <c r="Y48" s="69"/>
      <c r="Z48" s="69"/>
      <c r="AA48" s="70"/>
      <c r="AB48" s="71"/>
      <c r="AC48" s="102"/>
      <c r="AD48" s="69"/>
      <c r="AE48" s="69"/>
      <c r="AF48" s="70"/>
      <c r="AG48" s="72"/>
      <c r="AH48" s="104"/>
      <c r="AI48" s="69"/>
      <c r="AJ48" s="69"/>
      <c r="AK48" s="70"/>
      <c r="AL48" s="73"/>
      <c r="AM48" s="110"/>
      <c r="AN48" s="74"/>
      <c r="AO48" s="74"/>
      <c r="AP48" s="74"/>
      <c r="AQ48" s="73"/>
      <c r="AR48" s="110"/>
      <c r="AS48" s="74">
        <v>0</v>
      </c>
      <c r="AT48" s="74">
        <v>0</v>
      </c>
      <c r="AU48" s="75">
        <v>0</v>
      </c>
      <c r="AV48" s="76">
        <f t="shared" si="2"/>
        <v>0</v>
      </c>
      <c r="AW48" s="76">
        <f t="shared" si="2"/>
        <v>0</v>
      </c>
      <c r="AX48" s="73">
        <f t="shared" si="2"/>
        <v>0</v>
      </c>
      <c r="AY48" s="73">
        <f t="shared" si="2"/>
        <v>0</v>
      </c>
      <c r="AZ48" s="73">
        <f t="shared" si="2"/>
        <v>0</v>
      </c>
      <c r="BA48" s="306">
        <f t="shared" si="3"/>
        <v>0</v>
      </c>
      <c r="BB48" s="66"/>
      <c r="BC48" s="66"/>
    </row>
    <row r="49" spans="1:56" x14ac:dyDescent="0.2">
      <c r="A49" s="172" t="s">
        <v>133</v>
      </c>
      <c r="B49" s="173" t="s">
        <v>141</v>
      </c>
      <c r="C49" s="174">
        <v>219.52</v>
      </c>
      <c r="D49" s="175">
        <v>182.73</v>
      </c>
      <c r="E49" s="176" t="s">
        <v>116</v>
      </c>
      <c r="F49" s="174"/>
      <c r="G49" s="187"/>
      <c r="H49" s="174">
        <f t="shared" si="0"/>
        <v>402.25</v>
      </c>
      <c r="I49" s="6" t="s">
        <v>162</v>
      </c>
      <c r="J49" s="172" t="s">
        <v>84</v>
      </c>
      <c r="K49" s="172" t="s">
        <v>308</v>
      </c>
      <c r="L49" s="550" t="s">
        <v>208</v>
      </c>
      <c r="M49" s="298"/>
      <c r="N49" s="233"/>
      <c r="O49" s="48"/>
      <c r="P49" s="48"/>
      <c r="Q49" s="49"/>
      <c r="R49" s="310">
        <v>36652</v>
      </c>
      <c r="S49" s="310">
        <v>49</v>
      </c>
      <c r="T49" s="310">
        <f t="shared" ref="T49:U55" si="8">C49</f>
        <v>219.52</v>
      </c>
      <c r="U49" s="310">
        <f t="shared" si="8"/>
        <v>182.73</v>
      </c>
      <c r="V49" s="310">
        <f t="shared" ref="V49:V55" si="9">F49</f>
        <v>0</v>
      </c>
      <c r="W49" s="68"/>
      <c r="X49" s="91"/>
      <c r="Y49" s="69"/>
      <c r="Z49" s="69"/>
      <c r="AA49" s="70"/>
      <c r="AB49" s="71"/>
      <c r="AC49" s="102"/>
      <c r="AD49" s="69"/>
      <c r="AE49" s="69"/>
      <c r="AF49" s="70"/>
      <c r="AG49" s="72"/>
      <c r="AH49" s="104"/>
      <c r="AI49" s="69"/>
      <c r="AJ49" s="69"/>
      <c r="AK49" s="70"/>
      <c r="AL49" s="73"/>
      <c r="AM49" s="110"/>
      <c r="AN49" s="74"/>
      <c r="AO49" s="74"/>
      <c r="AP49" s="74"/>
      <c r="AQ49" s="73"/>
      <c r="AR49" s="110"/>
      <c r="AS49" s="74">
        <v>0</v>
      </c>
      <c r="AT49" s="74">
        <v>0</v>
      </c>
      <c r="AU49" s="75">
        <v>0</v>
      </c>
      <c r="AV49" s="76">
        <f t="shared" si="2"/>
        <v>36652</v>
      </c>
      <c r="AW49" s="76">
        <f t="shared" si="2"/>
        <v>49</v>
      </c>
      <c r="AX49" s="73">
        <f t="shared" si="2"/>
        <v>219.52</v>
      </c>
      <c r="AY49" s="73">
        <f t="shared" si="2"/>
        <v>182.73</v>
      </c>
      <c r="AZ49" s="73">
        <f t="shared" si="2"/>
        <v>0</v>
      </c>
      <c r="BA49" s="306">
        <f t="shared" si="3"/>
        <v>402.25</v>
      </c>
      <c r="BB49" s="66"/>
      <c r="BC49" s="66"/>
    </row>
    <row r="50" spans="1:56" x14ac:dyDescent="0.2">
      <c r="A50" s="172" t="s">
        <v>123</v>
      </c>
      <c r="B50" s="173" t="s">
        <v>141</v>
      </c>
      <c r="C50" s="174">
        <v>4.4800000000000004</v>
      </c>
      <c r="D50" s="175"/>
      <c r="E50" s="176" t="s">
        <v>116</v>
      </c>
      <c r="F50" s="174"/>
      <c r="G50" s="187"/>
      <c r="H50" s="174">
        <f t="shared" si="0"/>
        <v>4.4800000000000004</v>
      </c>
      <c r="I50" s="6" t="s">
        <v>162</v>
      </c>
      <c r="J50" s="172" t="s">
        <v>82</v>
      </c>
      <c r="K50" s="172"/>
      <c r="L50" s="545"/>
      <c r="M50" s="298"/>
      <c r="N50" s="233"/>
      <c r="O50" s="48"/>
      <c r="P50" s="48"/>
      <c r="Q50" s="49"/>
      <c r="R50" s="310">
        <v>748</v>
      </c>
      <c r="S50" s="310">
        <v>1</v>
      </c>
      <c r="T50" s="310">
        <f t="shared" si="8"/>
        <v>4.4800000000000004</v>
      </c>
      <c r="U50" s="310">
        <f t="shared" si="8"/>
        <v>0</v>
      </c>
      <c r="V50" s="310">
        <f t="shared" si="9"/>
        <v>0</v>
      </c>
      <c r="W50" s="68"/>
      <c r="X50" s="91"/>
      <c r="Y50" s="69"/>
      <c r="Z50" s="69"/>
      <c r="AA50" s="70"/>
      <c r="AB50" s="72"/>
      <c r="AC50" s="104"/>
      <c r="AD50" s="69"/>
      <c r="AE50" s="69"/>
      <c r="AF50" s="70"/>
      <c r="AG50" s="72"/>
      <c r="AH50" s="104"/>
      <c r="AI50" s="69"/>
      <c r="AJ50" s="69"/>
      <c r="AK50" s="70"/>
      <c r="AL50" s="73"/>
      <c r="AM50" s="110"/>
      <c r="AN50" s="74"/>
      <c r="AO50" s="74"/>
      <c r="AP50" s="74"/>
      <c r="AQ50" s="73"/>
      <c r="AR50" s="110"/>
      <c r="AS50" s="74">
        <v>0</v>
      </c>
      <c r="AT50" s="74">
        <v>0</v>
      </c>
      <c r="AU50" s="75">
        <v>0</v>
      </c>
      <c r="AV50" s="76">
        <f t="shared" si="2"/>
        <v>748</v>
      </c>
      <c r="AW50" s="76">
        <f t="shared" si="2"/>
        <v>1</v>
      </c>
      <c r="AX50" s="73">
        <f t="shared" si="2"/>
        <v>4.4800000000000004</v>
      </c>
      <c r="AY50" s="73">
        <f t="shared" si="2"/>
        <v>0</v>
      </c>
      <c r="AZ50" s="73">
        <f t="shared" si="2"/>
        <v>0</v>
      </c>
      <c r="BA50" s="306">
        <f t="shared" si="3"/>
        <v>4.4800000000000004</v>
      </c>
      <c r="BB50" s="66"/>
      <c r="BC50" s="66"/>
    </row>
    <row r="51" spans="1:56" x14ac:dyDescent="0.2">
      <c r="A51" s="172" t="s">
        <v>128</v>
      </c>
      <c r="B51" s="173" t="s">
        <v>141</v>
      </c>
      <c r="C51" s="174">
        <v>3601.92</v>
      </c>
      <c r="D51" s="175"/>
      <c r="E51" s="176" t="s">
        <v>116</v>
      </c>
      <c r="F51" s="174"/>
      <c r="G51" s="187"/>
      <c r="H51" s="174">
        <f t="shared" si="0"/>
        <v>3601.92</v>
      </c>
      <c r="I51" s="6" t="s">
        <v>165</v>
      </c>
      <c r="J51" s="172" t="s">
        <v>82</v>
      </c>
      <c r="K51" s="172" t="s">
        <v>324</v>
      </c>
      <c r="L51" s="550" t="s">
        <v>210</v>
      </c>
      <c r="M51" s="298"/>
      <c r="N51" s="233"/>
      <c r="O51" s="48"/>
      <c r="P51" s="48"/>
      <c r="Q51" s="49"/>
      <c r="R51" s="310">
        <v>601392</v>
      </c>
      <c r="S51" s="310">
        <v>804</v>
      </c>
      <c r="T51" s="310">
        <f t="shared" si="8"/>
        <v>3601.92</v>
      </c>
      <c r="U51" s="310">
        <f t="shared" si="8"/>
        <v>0</v>
      </c>
      <c r="V51" s="310">
        <f t="shared" si="9"/>
        <v>0</v>
      </c>
      <c r="W51" s="68"/>
      <c r="X51" s="91"/>
      <c r="Y51" s="69"/>
      <c r="Z51" s="69"/>
      <c r="AA51" s="70"/>
      <c r="AB51" s="71"/>
      <c r="AC51" s="102"/>
      <c r="AD51" s="69"/>
      <c r="AE51" s="69"/>
      <c r="AF51" s="70"/>
      <c r="AG51" s="72"/>
      <c r="AH51" s="104"/>
      <c r="AI51" s="69"/>
      <c r="AJ51" s="69"/>
      <c r="AK51" s="70"/>
      <c r="AL51" s="73"/>
      <c r="AM51" s="110"/>
      <c r="AN51" s="74"/>
      <c r="AO51" s="74"/>
      <c r="AP51" s="74"/>
      <c r="AQ51" s="73"/>
      <c r="AR51" s="110"/>
      <c r="AS51" s="74">
        <v>0</v>
      </c>
      <c r="AT51" s="74">
        <v>0</v>
      </c>
      <c r="AU51" s="75">
        <v>0</v>
      </c>
      <c r="AV51" s="76">
        <f t="shared" si="2"/>
        <v>601392</v>
      </c>
      <c r="AW51" s="76">
        <f t="shared" si="2"/>
        <v>804</v>
      </c>
      <c r="AX51" s="73">
        <f t="shared" si="2"/>
        <v>3601.92</v>
      </c>
      <c r="AY51" s="73">
        <f t="shared" si="2"/>
        <v>0</v>
      </c>
      <c r="AZ51" s="73">
        <f t="shared" si="2"/>
        <v>0</v>
      </c>
      <c r="BA51" s="306">
        <f t="shared" si="3"/>
        <v>3601.92</v>
      </c>
      <c r="BB51" s="66"/>
      <c r="BC51" s="66"/>
    </row>
    <row r="52" spans="1:56" x14ac:dyDescent="0.2">
      <c r="A52" s="172" t="s">
        <v>130</v>
      </c>
      <c r="B52" s="173" t="s">
        <v>141</v>
      </c>
      <c r="C52" s="174">
        <v>40.32</v>
      </c>
      <c r="D52" s="175">
        <v>33.56</v>
      </c>
      <c r="E52" s="176" t="s">
        <v>116</v>
      </c>
      <c r="F52" s="174"/>
      <c r="G52" s="187"/>
      <c r="H52" s="174">
        <f t="shared" si="0"/>
        <v>73.88</v>
      </c>
      <c r="I52" s="6" t="s">
        <v>165</v>
      </c>
      <c r="J52" s="172" t="s">
        <v>82</v>
      </c>
      <c r="K52" s="172" t="s">
        <v>309</v>
      </c>
      <c r="L52" s="550" t="s">
        <v>211</v>
      </c>
      <c r="M52" s="298"/>
      <c r="N52" s="233"/>
      <c r="O52" s="48"/>
      <c r="P52" s="48"/>
      <c r="Q52" s="49"/>
      <c r="R52" s="310">
        <v>6732</v>
      </c>
      <c r="S52" s="310">
        <v>9</v>
      </c>
      <c r="T52" s="310">
        <f t="shared" si="8"/>
        <v>40.32</v>
      </c>
      <c r="U52" s="310">
        <f t="shared" si="8"/>
        <v>33.56</v>
      </c>
      <c r="V52" s="310">
        <f t="shared" si="9"/>
        <v>0</v>
      </c>
      <c r="W52" s="68"/>
      <c r="X52" s="91"/>
      <c r="Y52" s="69"/>
      <c r="Z52" s="69"/>
      <c r="AA52" s="70"/>
      <c r="AB52" s="71"/>
      <c r="AC52" s="102"/>
      <c r="AD52" s="69"/>
      <c r="AE52" s="69"/>
      <c r="AF52" s="70"/>
      <c r="AG52" s="72"/>
      <c r="AH52" s="104"/>
      <c r="AI52" s="69"/>
      <c r="AJ52" s="69"/>
      <c r="AK52" s="70"/>
      <c r="AL52" s="73"/>
      <c r="AM52" s="110"/>
      <c r="AN52" s="74"/>
      <c r="AO52" s="74"/>
      <c r="AP52" s="74"/>
      <c r="AQ52" s="73"/>
      <c r="AR52" s="110"/>
      <c r="AS52" s="74">
        <v>0</v>
      </c>
      <c r="AT52" s="74">
        <v>0</v>
      </c>
      <c r="AU52" s="75">
        <v>0</v>
      </c>
      <c r="AV52" s="76">
        <f t="shared" si="2"/>
        <v>6732</v>
      </c>
      <c r="AW52" s="76">
        <f t="shared" si="2"/>
        <v>9</v>
      </c>
      <c r="AX52" s="73">
        <f t="shared" si="2"/>
        <v>40.32</v>
      </c>
      <c r="AY52" s="73">
        <f t="shared" si="2"/>
        <v>33.56</v>
      </c>
      <c r="AZ52" s="73">
        <f t="shared" si="2"/>
        <v>0</v>
      </c>
      <c r="BA52" s="306">
        <f t="shared" si="3"/>
        <v>73.88</v>
      </c>
      <c r="BB52" s="66"/>
      <c r="BC52" s="66"/>
    </row>
    <row r="53" spans="1:56" x14ac:dyDescent="0.2">
      <c r="A53" s="172" t="s">
        <v>129</v>
      </c>
      <c r="B53" s="173" t="s">
        <v>141</v>
      </c>
      <c r="C53" s="174">
        <v>219.52</v>
      </c>
      <c r="D53" s="175">
        <v>182.73</v>
      </c>
      <c r="E53" s="176" t="s">
        <v>116</v>
      </c>
      <c r="F53" s="174"/>
      <c r="G53" s="187"/>
      <c r="H53" s="174">
        <f t="shared" si="0"/>
        <v>402.25</v>
      </c>
      <c r="I53" s="6" t="s">
        <v>165</v>
      </c>
      <c r="J53" s="172" t="s">
        <v>82</v>
      </c>
      <c r="K53" s="172" t="s">
        <v>310</v>
      </c>
      <c r="L53" s="550" t="s">
        <v>212</v>
      </c>
      <c r="M53" s="298"/>
      <c r="N53" s="233"/>
      <c r="O53" s="48"/>
      <c r="P53" s="48"/>
      <c r="Q53" s="49"/>
      <c r="R53" s="310">
        <v>36652</v>
      </c>
      <c r="S53" s="310">
        <v>49</v>
      </c>
      <c r="T53" s="310">
        <f t="shared" si="8"/>
        <v>219.52</v>
      </c>
      <c r="U53" s="310">
        <f t="shared" si="8"/>
        <v>182.73</v>
      </c>
      <c r="V53" s="310">
        <f t="shared" si="9"/>
        <v>0</v>
      </c>
      <c r="W53" s="68"/>
      <c r="X53" s="91"/>
      <c r="Y53" s="69"/>
      <c r="Z53" s="69"/>
      <c r="AA53" s="70"/>
      <c r="AB53" s="71"/>
      <c r="AC53" s="102"/>
      <c r="AD53" s="69"/>
      <c r="AE53" s="69"/>
      <c r="AF53" s="70"/>
      <c r="AG53" s="72"/>
      <c r="AH53" s="104"/>
      <c r="AI53" s="69"/>
      <c r="AJ53" s="69"/>
      <c r="AK53" s="70"/>
      <c r="AL53" s="73"/>
      <c r="AM53" s="110"/>
      <c r="AN53" s="74"/>
      <c r="AO53" s="74"/>
      <c r="AP53" s="74"/>
      <c r="AQ53" s="73"/>
      <c r="AR53" s="110"/>
      <c r="AS53" s="74">
        <v>0</v>
      </c>
      <c r="AT53" s="74">
        <v>0</v>
      </c>
      <c r="AU53" s="75">
        <v>0</v>
      </c>
      <c r="AV53" s="76">
        <f t="shared" si="2"/>
        <v>36652</v>
      </c>
      <c r="AW53" s="76">
        <f t="shared" si="2"/>
        <v>49</v>
      </c>
      <c r="AX53" s="73">
        <f t="shared" si="2"/>
        <v>219.52</v>
      </c>
      <c r="AY53" s="73">
        <f t="shared" si="2"/>
        <v>182.73</v>
      </c>
      <c r="AZ53" s="73">
        <f t="shared" si="2"/>
        <v>0</v>
      </c>
      <c r="BA53" s="306">
        <f>SUM(AX53:AZ53)</f>
        <v>402.25</v>
      </c>
      <c r="BB53" s="66"/>
      <c r="BC53" s="66"/>
    </row>
    <row r="54" spans="1:56" x14ac:dyDescent="0.2">
      <c r="A54" s="172" t="s">
        <v>122</v>
      </c>
      <c r="B54" s="173" t="s">
        <v>141</v>
      </c>
      <c r="C54" s="174">
        <v>199.49</v>
      </c>
      <c r="D54" s="175"/>
      <c r="E54" s="176" t="s">
        <v>116</v>
      </c>
      <c r="F54" s="174"/>
      <c r="G54" s="187"/>
      <c r="H54" s="174">
        <f t="shared" si="0"/>
        <v>199.49</v>
      </c>
      <c r="I54" s="6" t="s">
        <v>165</v>
      </c>
      <c r="J54" s="172" t="s">
        <v>82</v>
      </c>
      <c r="K54" s="172" t="s">
        <v>311</v>
      </c>
      <c r="L54" s="550" t="s">
        <v>272</v>
      </c>
      <c r="M54" s="298"/>
      <c r="N54" s="233"/>
      <c r="O54" s="48"/>
      <c r="P54" s="48"/>
      <c r="Q54" s="49"/>
      <c r="R54" s="310">
        <v>0</v>
      </c>
      <c r="S54" s="310">
        <v>0</v>
      </c>
      <c r="T54" s="310">
        <f t="shared" si="8"/>
        <v>199.49</v>
      </c>
      <c r="U54" s="310">
        <f t="shared" si="8"/>
        <v>0</v>
      </c>
      <c r="V54" s="310">
        <f t="shared" si="9"/>
        <v>0</v>
      </c>
      <c r="W54" s="68"/>
      <c r="X54" s="91"/>
      <c r="Y54" s="69"/>
      <c r="Z54" s="69"/>
      <c r="AA54" s="70"/>
      <c r="AB54" s="71"/>
      <c r="AC54" s="102"/>
      <c r="AD54" s="69"/>
      <c r="AE54" s="69"/>
      <c r="AF54" s="70"/>
      <c r="AG54" s="72"/>
      <c r="AH54" s="104"/>
      <c r="AI54" s="69"/>
      <c r="AJ54" s="69"/>
      <c r="AK54" s="70"/>
      <c r="AL54" s="73"/>
      <c r="AM54" s="110"/>
      <c r="AN54" s="74"/>
      <c r="AO54" s="74"/>
      <c r="AP54" s="74"/>
      <c r="AQ54" s="73"/>
      <c r="AR54" s="110"/>
      <c r="AS54" s="74">
        <v>0</v>
      </c>
      <c r="AT54" s="74">
        <v>0</v>
      </c>
      <c r="AU54" s="75">
        <v>0</v>
      </c>
      <c r="AV54" s="76">
        <f t="shared" si="2"/>
        <v>0</v>
      </c>
      <c r="AW54" s="76">
        <f t="shared" si="2"/>
        <v>0</v>
      </c>
      <c r="AX54" s="73">
        <f t="shared" si="2"/>
        <v>199.49</v>
      </c>
      <c r="AY54" s="73">
        <f t="shared" si="2"/>
        <v>0</v>
      </c>
      <c r="AZ54" s="73">
        <f t="shared" si="2"/>
        <v>0</v>
      </c>
      <c r="BA54" s="306">
        <f t="shared" si="3"/>
        <v>199.49</v>
      </c>
      <c r="BB54" s="66"/>
      <c r="BC54" s="66"/>
    </row>
    <row r="55" spans="1:56" x14ac:dyDescent="0.2">
      <c r="A55" s="172" t="s">
        <v>124</v>
      </c>
      <c r="B55" s="173" t="s">
        <v>141</v>
      </c>
      <c r="C55" s="174">
        <v>386.1</v>
      </c>
      <c r="D55" s="175"/>
      <c r="E55" s="176" t="s">
        <v>115</v>
      </c>
      <c r="F55" s="174"/>
      <c r="G55" s="187"/>
      <c r="H55" s="174">
        <f t="shared" si="0"/>
        <v>386.1</v>
      </c>
      <c r="I55" s="6" t="s">
        <v>165</v>
      </c>
      <c r="J55" s="172" t="s">
        <v>125</v>
      </c>
      <c r="K55" s="172" t="s">
        <v>312</v>
      </c>
      <c r="L55" s="550" t="s">
        <v>213</v>
      </c>
      <c r="M55" s="298"/>
      <c r="N55" s="233"/>
      <c r="O55" s="48"/>
      <c r="P55" s="48"/>
      <c r="Q55" s="49"/>
      <c r="R55" s="310">
        <v>0</v>
      </c>
      <c r="S55" s="310">
        <v>0</v>
      </c>
      <c r="T55" s="310">
        <f t="shared" si="8"/>
        <v>386.1</v>
      </c>
      <c r="U55" s="310">
        <f t="shared" si="8"/>
        <v>0</v>
      </c>
      <c r="V55" s="310">
        <f t="shared" si="9"/>
        <v>0</v>
      </c>
      <c r="W55" s="68"/>
      <c r="X55" s="91"/>
      <c r="Y55" s="69"/>
      <c r="Z55" s="69"/>
      <c r="AA55" s="70"/>
      <c r="AB55" s="71"/>
      <c r="AC55" s="102"/>
      <c r="AD55" s="69"/>
      <c r="AE55" s="69"/>
      <c r="AF55" s="70"/>
      <c r="AG55" s="72"/>
      <c r="AH55" s="104"/>
      <c r="AI55" s="69"/>
      <c r="AJ55" s="69"/>
      <c r="AK55" s="70"/>
      <c r="AL55" s="73"/>
      <c r="AM55" s="110"/>
      <c r="AN55" s="74"/>
      <c r="AO55" s="74"/>
      <c r="AP55" s="74"/>
      <c r="AQ55" s="73"/>
      <c r="AR55" s="110"/>
      <c r="AS55" s="74">
        <v>0</v>
      </c>
      <c r="AT55" s="74">
        <v>0</v>
      </c>
      <c r="AU55" s="75">
        <v>0</v>
      </c>
      <c r="AV55" s="76">
        <f t="shared" si="2"/>
        <v>0</v>
      </c>
      <c r="AW55" s="76">
        <f t="shared" si="2"/>
        <v>0</v>
      </c>
      <c r="AX55" s="73">
        <f t="shared" si="2"/>
        <v>386.1</v>
      </c>
      <c r="AY55" s="73">
        <f t="shared" si="2"/>
        <v>0</v>
      </c>
      <c r="AZ55" s="73">
        <f t="shared" si="2"/>
        <v>0</v>
      </c>
      <c r="BA55" s="306">
        <f t="shared" si="3"/>
        <v>386.1</v>
      </c>
      <c r="BB55" s="66"/>
      <c r="BC55" s="66"/>
    </row>
    <row r="56" spans="1:56" x14ac:dyDescent="0.2">
      <c r="A56" s="5" t="s">
        <v>127</v>
      </c>
      <c r="B56" s="17" t="s">
        <v>141</v>
      </c>
      <c r="C56" s="15"/>
      <c r="D56" s="16"/>
      <c r="E56" s="21" t="s">
        <v>115</v>
      </c>
      <c r="F56" s="15"/>
      <c r="H56" s="15">
        <f t="shared" si="0"/>
        <v>0</v>
      </c>
      <c r="J56" s="5" t="s">
        <v>125</v>
      </c>
      <c r="K56" s="5"/>
      <c r="L56" s="544"/>
      <c r="M56" s="164"/>
      <c r="N56" s="160"/>
      <c r="O56" s="48"/>
      <c r="P56" s="48"/>
      <c r="Q56" s="49"/>
      <c r="R56" s="41"/>
      <c r="S56" s="41"/>
      <c r="T56" s="41"/>
      <c r="U56" s="41"/>
      <c r="V56" s="41"/>
      <c r="W56" s="68"/>
      <c r="X56" s="91"/>
      <c r="Y56" s="69"/>
      <c r="Z56" s="69"/>
      <c r="AA56" s="70"/>
      <c r="AB56" s="71"/>
      <c r="AC56" s="102"/>
      <c r="AD56" s="69"/>
      <c r="AE56" s="69"/>
      <c r="AF56" s="70"/>
      <c r="AG56" s="72"/>
      <c r="AH56" s="104"/>
      <c r="AI56" s="69"/>
      <c r="AJ56" s="69"/>
      <c r="AK56" s="70"/>
      <c r="AL56" s="73"/>
      <c r="AM56" s="110"/>
      <c r="AN56" s="74"/>
      <c r="AO56" s="74"/>
      <c r="AP56" s="74"/>
      <c r="AQ56" s="73"/>
      <c r="AR56" s="110"/>
      <c r="AS56" s="74">
        <v>0</v>
      </c>
      <c r="AT56" s="74">
        <v>0</v>
      </c>
      <c r="AU56" s="75">
        <v>0</v>
      </c>
      <c r="AV56" s="76">
        <f t="shared" si="2"/>
        <v>0</v>
      </c>
      <c r="AW56" s="76">
        <f t="shared" si="2"/>
        <v>0</v>
      </c>
      <c r="AX56" s="73">
        <f t="shared" si="2"/>
        <v>0</v>
      </c>
      <c r="AY56" s="73">
        <f t="shared" si="2"/>
        <v>0</v>
      </c>
      <c r="AZ56" s="73">
        <f t="shared" si="2"/>
        <v>0</v>
      </c>
      <c r="BA56" s="306">
        <f t="shared" si="3"/>
        <v>0</v>
      </c>
      <c r="BB56" s="66"/>
      <c r="BC56" s="66"/>
    </row>
    <row r="57" spans="1:56" x14ac:dyDescent="0.2">
      <c r="A57" s="5" t="s">
        <v>119</v>
      </c>
      <c r="B57" s="17" t="s">
        <v>141</v>
      </c>
      <c r="C57" s="15"/>
      <c r="D57" s="16"/>
      <c r="E57" s="21" t="s">
        <v>115</v>
      </c>
      <c r="F57" s="15"/>
      <c r="H57" s="15">
        <f t="shared" si="0"/>
        <v>0</v>
      </c>
      <c r="J57" s="5" t="s">
        <v>125</v>
      </c>
      <c r="K57" s="5"/>
      <c r="L57" s="544"/>
      <c r="M57" s="164"/>
      <c r="N57" s="160"/>
      <c r="O57" s="48"/>
      <c r="P57" s="48"/>
      <c r="Q57" s="49"/>
      <c r="R57" s="41"/>
      <c r="S57" s="41"/>
      <c r="T57" s="41"/>
      <c r="U57" s="41"/>
      <c r="V57" s="41"/>
      <c r="W57" s="68"/>
      <c r="X57" s="91"/>
      <c r="Y57" s="69"/>
      <c r="Z57" s="69"/>
      <c r="AA57" s="70"/>
      <c r="AB57" s="71"/>
      <c r="AC57" s="102"/>
      <c r="AD57" s="69"/>
      <c r="AE57" s="69"/>
      <c r="AF57" s="70"/>
      <c r="AG57" s="72"/>
      <c r="AH57" s="104"/>
      <c r="AI57" s="69"/>
      <c r="AJ57" s="69"/>
      <c r="AK57" s="70"/>
      <c r="AL57" s="73"/>
      <c r="AM57" s="110"/>
      <c r="AN57" s="74"/>
      <c r="AO57" s="74"/>
      <c r="AP57" s="74"/>
      <c r="AQ57" s="73"/>
      <c r="AR57" s="110"/>
      <c r="AS57" s="74">
        <v>0</v>
      </c>
      <c r="AT57" s="74">
        <v>0</v>
      </c>
      <c r="AU57" s="75">
        <v>0</v>
      </c>
      <c r="AV57" s="76">
        <f t="shared" si="2"/>
        <v>0</v>
      </c>
      <c r="AW57" s="76">
        <f t="shared" si="2"/>
        <v>0</v>
      </c>
      <c r="AX57" s="73">
        <f t="shared" si="2"/>
        <v>0</v>
      </c>
      <c r="AY57" s="73">
        <f t="shared" si="2"/>
        <v>0</v>
      </c>
      <c r="AZ57" s="73">
        <f t="shared" si="2"/>
        <v>0</v>
      </c>
      <c r="BA57" s="306">
        <f t="shared" si="3"/>
        <v>0</v>
      </c>
      <c r="BB57" s="66"/>
      <c r="BC57" s="66"/>
    </row>
    <row r="58" spans="1:56" x14ac:dyDescent="0.2">
      <c r="A58" s="172" t="s">
        <v>38</v>
      </c>
      <c r="B58" s="173" t="s">
        <v>141</v>
      </c>
      <c r="C58" s="174">
        <v>1052.8</v>
      </c>
      <c r="D58" s="175">
        <v>876.34</v>
      </c>
      <c r="E58" s="176" t="s">
        <v>101</v>
      </c>
      <c r="F58" s="174">
        <v>273.07</v>
      </c>
      <c r="G58" s="187"/>
      <c r="H58" s="174">
        <f t="shared" si="0"/>
        <v>2202.21</v>
      </c>
      <c r="I58" s="6" t="s">
        <v>166</v>
      </c>
      <c r="J58" s="172" t="s">
        <v>83</v>
      </c>
      <c r="K58" s="172" t="s">
        <v>316</v>
      </c>
      <c r="L58" s="550" t="s">
        <v>237</v>
      </c>
      <c r="M58" s="298"/>
      <c r="N58" s="233"/>
      <c r="O58" s="48"/>
      <c r="P58" s="48"/>
      <c r="Q58" s="49"/>
      <c r="R58" s="310">
        <v>175780</v>
      </c>
      <c r="S58" s="310">
        <v>235</v>
      </c>
      <c r="T58" s="310">
        <f t="shared" ref="T58:U60" si="10">C58</f>
        <v>1052.8</v>
      </c>
      <c r="U58" s="310">
        <f t="shared" si="10"/>
        <v>876.34</v>
      </c>
      <c r="V58" s="310">
        <f>F58</f>
        <v>273.07</v>
      </c>
      <c r="W58" s="68"/>
      <c r="X58" s="91"/>
      <c r="Y58" s="69"/>
      <c r="Z58" s="69"/>
      <c r="AA58" s="70"/>
      <c r="AB58" s="71"/>
      <c r="AC58" s="102"/>
      <c r="AD58" s="69"/>
      <c r="AE58" s="69"/>
      <c r="AF58" s="70"/>
      <c r="AG58" s="72"/>
      <c r="AH58" s="104"/>
      <c r="AI58" s="69"/>
      <c r="AJ58" s="69"/>
      <c r="AK58" s="70"/>
      <c r="AL58" s="73"/>
      <c r="AM58" s="110"/>
      <c r="AN58" s="74"/>
      <c r="AO58" s="74"/>
      <c r="AP58" s="74"/>
      <c r="AQ58" s="73"/>
      <c r="AR58" s="110"/>
      <c r="AS58" s="74">
        <v>0</v>
      </c>
      <c r="AT58" s="74">
        <v>0</v>
      </c>
      <c r="AU58" s="75">
        <v>0</v>
      </c>
      <c r="AV58" s="76">
        <f t="shared" si="2"/>
        <v>175780</v>
      </c>
      <c r="AW58" s="76">
        <f t="shared" si="2"/>
        <v>235</v>
      </c>
      <c r="AX58" s="73">
        <f t="shared" si="2"/>
        <v>1052.8</v>
      </c>
      <c r="AY58" s="73">
        <f t="shared" si="2"/>
        <v>876.34</v>
      </c>
      <c r="AZ58" s="73">
        <f t="shared" si="2"/>
        <v>273.07</v>
      </c>
      <c r="BA58" s="306">
        <f t="shared" si="3"/>
        <v>2202.21</v>
      </c>
      <c r="BB58" s="66"/>
      <c r="BC58" s="66"/>
    </row>
    <row r="59" spans="1:56" x14ac:dyDescent="0.2">
      <c r="A59" s="172" t="s">
        <v>39</v>
      </c>
      <c r="B59" s="173" t="s">
        <v>141</v>
      </c>
      <c r="C59" s="174">
        <v>40.32</v>
      </c>
      <c r="D59" s="175">
        <v>33.56</v>
      </c>
      <c r="E59" s="176" t="s">
        <v>101</v>
      </c>
      <c r="F59" s="174">
        <v>273.07</v>
      </c>
      <c r="G59" s="187"/>
      <c r="H59" s="174">
        <f t="shared" si="0"/>
        <v>346.95</v>
      </c>
      <c r="I59" s="6" t="s">
        <v>166</v>
      </c>
      <c r="J59" s="172" t="s">
        <v>83</v>
      </c>
      <c r="K59" s="172" t="s">
        <v>317</v>
      </c>
      <c r="L59" s="550" t="s">
        <v>238</v>
      </c>
      <c r="M59" s="298"/>
      <c r="N59" s="233"/>
      <c r="O59" s="48"/>
      <c r="P59" s="48"/>
      <c r="Q59" s="49"/>
      <c r="R59" s="310">
        <v>6732</v>
      </c>
      <c r="S59" s="310">
        <v>9</v>
      </c>
      <c r="T59" s="310">
        <f t="shared" si="10"/>
        <v>40.32</v>
      </c>
      <c r="U59" s="310">
        <f t="shared" si="10"/>
        <v>33.56</v>
      </c>
      <c r="V59" s="310">
        <f>F59</f>
        <v>273.07</v>
      </c>
      <c r="W59" s="68"/>
      <c r="X59" s="91"/>
      <c r="Y59" s="69"/>
      <c r="Z59" s="69"/>
      <c r="AA59" s="70"/>
      <c r="AB59" s="71"/>
      <c r="AC59" s="102"/>
      <c r="AD59" s="69"/>
      <c r="AE59" s="69"/>
      <c r="AF59" s="70"/>
      <c r="AG59" s="72"/>
      <c r="AH59" s="104"/>
      <c r="AI59" s="69"/>
      <c r="AJ59" s="69"/>
      <c r="AK59" s="70"/>
      <c r="AL59" s="73"/>
      <c r="AM59" s="110"/>
      <c r="AN59" s="74"/>
      <c r="AO59" s="74"/>
      <c r="AP59" s="74"/>
      <c r="AQ59" s="73"/>
      <c r="AR59" s="110"/>
      <c r="AS59" s="74">
        <v>0</v>
      </c>
      <c r="AT59" s="74">
        <v>0</v>
      </c>
      <c r="AU59" s="75">
        <v>0</v>
      </c>
      <c r="AV59" s="76">
        <f t="shared" si="2"/>
        <v>6732</v>
      </c>
      <c r="AW59" s="76">
        <f t="shared" si="2"/>
        <v>9</v>
      </c>
      <c r="AX59" s="73">
        <f t="shared" si="2"/>
        <v>40.32</v>
      </c>
      <c r="AY59" s="73">
        <f t="shared" si="2"/>
        <v>33.56</v>
      </c>
      <c r="AZ59" s="73">
        <f t="shared" si="2"/>
        <v>273.07</v>
      </c>
      <c r="BA59" s="306">
        <f t="shared" si="3"/>
        <v>346.95</v>
      </c>
      <c r="BB59" s="66"/>
      <c r="BC59" s="66"/>
    </row>
    <row r="60" spans="1:56" x14ac:dyDescent="0.2">
      <c r="A60" s="172" t="s">
        <v>40</v>
      </c>
      <c r="B60" s="173" t="s">
        <v>141</v>
      </c>
      <c r="C60" s="174">
        <v>1299.2</v>
      </c>
      <c r="D60" s="175">
        <v>1081.44</v>
      </c>
      <c r="E60" s="176" t="s">
        <v>101</v>
      </c>
      <c r="F60" s="174">
        <v>273.07</v>
      </c>
      <c r="G60" s="187"/>
      <c r="H60" s="174">
        <f t="shared" si="0"/>
        <v>2653.7100000000005</v>
      </c>
      <c r="I60" s="6" t="s">
        <v>166</v>
      </c>
      <c r="J60" s="172" t="s">
        <v>83</v>
      </c>
      <c r="K60" s="172" t="s">
        <v>325</v>
      </c>
      <c r="L60" s="550" t="s">
        <v>239</v>
      </c>
      <c r="M60" s="298"/>
      <c r="N60" s="233"/>
      <c r="O60" s="48"/>
      <c r="P60" s="48"/>
      <c r="Q60" s="49"/>
      <c r="R60" s="310">
        <v>216920</v>
      </c>
      <c r="S60" s="310">
        <v>290</v>
      </c>
      <c r="T60" s="310">
        <f t="shared" si="10"/>
        <v>1299.2</v>
      </c>
      <c r="U60" s="310">
        <f t="shared" si="10"/>
        <v>1081.44</v>
      </c>
      <c r="V60" s="310">
        <f>F60</f>
        <v>273.07</v>
      </c>
      <c r="W60" s="68"/>
      <c r="X60" s="91"/>
      <c r="Y60" s="69"/>
      <c r="Z60" s="69"/>
      <c r="AA60" s="70"/>
      <c r="AB60" s="71"/>
      <c r="AC60" s="102"/>
      <c r="AD60" s="69"/>
      <c r="AE60" s="69"/>
      <c r="AF60" s="70"/>
      <c r="AG60" s="72"/>
      <c r="AH60" s="104"/>
      <c r="AI60" s="69"/>
      <c r="AJ60" s="69"/>
      <c r="AK60" s="70"/>
      <c r="AL60" s="73"/>
      <c r="AM60" s="110"/>
      <c r="AN60" s="74"/>
      <c r="AO60" s="74"/>
      <c r="AP60" s="74"/>
      <c r="AQ60" s="73"/>
      <c r="AR60" s="110"/>
      <c r="AS60" s="74">
        <v>0</v>
      </c>
      <c r="AT60" s="74">
        <v>0</v>
      </c>
      <c r="AU60" s="75">
        <v>0</v>
      </c>
      <c r="AV60" s="76">
        <f t="shared" si="2"/>
        <v>216920</v>
      </c>
      <c r="AW60" s="76">
        <f t="shared" si="2"/>
        <v>290</v>
      </c>
      <c r="AX60" s="73">
        <f t="shared" si="2"/>
        <v>1299.2</v>
      </c>
      <c r="AY60" s="73">
        <f t="shared" si="2"/>
        <v>1081.44</v>
      </c>
      <c r="AZ60" s="73">
        <f t="shared" si="2"/>
        <v>273.07</v>
      </c>
      <c r="BA60" s="306">
        <f t="shared" si="3"/>
        <v>2653.7100000000005</v>
      </c>
      <c r="BB60" s="66"/>
      <c r="BC60" s="66"/>
      <c r="BD60" s="3"/>
    </row>
    <row r="61" spans="1:56" s="6" customFormat="1" x14ac:dyDescent="0.2">
      <c r="A61" s="6" t="s">
        <v>56</v>
      </c>
      <c r="B61" s="200" t="s">
        <v>141</v>
      </c>
      <c r="C61" s="201"/>
      <c r="D61" s="202"/>
      <c r="E61" s="203" t="s">
        <v>101</v>
      </c>
      <c r="F61" s="201"/>
      <c r="G61" s="204"/>
      <c r="H61" s="201">
        <f t="shared" si="0"/>
        <v>0</v>
      </c>
      <c r="J61" s="6" t="s">
        <v>86</v>
      </c>
      <c r="K61" s="6" t="s">
        <v>330</v>
      </c>
      <c r="L61" s="551" t="s">
        <v>282</v>
      </c>
      <c r="M61" s="205">
        <v>32912</v>
      </c>
      <c r="N61" s="206">
        <v>44</v>
      </c>
      <c r="O61" s="207">
        <v>197.12</v>
      </c>
      <c r="P61" s="207">
        <v>164.08</v>
      </c>
      <c r="Q61" s="208">
        <v>270.67</v>
      </c>
      <c r="R61" s="313"/>
      <c r="S61" s="313"/>
      <c r="T61" s="313"/>
      <c r="U61" s="313"/>
      <c r="V61" s="313"/>
      <c r="W61" s="209"/>
      <c r="X61" s="210"/>
      <c r="Y61" s="211"/>
      <c r="Z61" s="211"/>
      <c r="AA61" s="212"/>
      <c r="AB61" s="213"/>
      <c r="AC61" s="214"/>
      <c r="AD61" s="211"/>
      <c r="AE61" s="211"/>
      <c r="AF61" s="212"/>
      <c r="AG61" s="215"/>
      <c r="AH61" s="216"/>
      <c r="AI61" s="211"/>
      <c r="AJ61" s="211"/>
      <c r="AK61" s="212"/>
      <c r="AL61" s="215"/>
      <c r="AM61" s="216"/>
      <c r="AN61" s="211"/>
      <c r="AO61" s="211"/>
      <c r="AP61" s="211"/>
      <c r="AQ61" s="215"/>
      <c r="AR61" s="216"/>
      <c r="AS61" s="211">
        <v>0</v>
      </c>
      <c r="AT61" s="211">
        <v>0</v>
      </c>
      <c r="AU61" s="212">
        <v>0</v>
      </c>
      <c r="AV61" s="217">
        <f t="shared" si="2"/>
        <v>32912</v>
      </c>
      <c r="AW61" s="217">
        <f t="shared" si="2"/>
        <v>44</v>
      </c>
      <c r="AX61" s="215">
        <f t="shared" si="2"/>
        <v>197.12</v>
      </c>
      <c r="AY61" s="215">
        <f t="shared" si="2"/>
        <v>164.08</v>
      </c>
      <c r="AZ61" s="215">
        <f t="shared" si="2"/>
        <v>270.67</v>
      </c>
      <c r="BA61" s="314">
        <f t="shared" si="3"/>
        <v>631.87000000000012</v>
      </c>
      <c r="BB61" s="218"/>
      <c r="BC61" s="218"/>
    </row>
    <row r="62" spans="1:56" s="5" customFormat="1" x14ac:dyDescent="0.2">
      <c r="A62" s="172" t="s">
        <v>41</v>
      </c>
      <c r="B62" s="173" t="s">
        <v>141</v>
      </c>
      <c r="C62" s="174">
        <v>199.49</v>
      </c>
      <c r="D62" s="175"/>
      <c r="E62" s="176" t="s">
        <v>103</v>
      </c>
      <c r="F62" s="174"/>
      <c r="G62" s="187"/>
      <c r="H62" s="174">
        <f t="shared" si="0"/>
        <v>199.49</v>
      </c>
      <c r="I62" s="6" t="s">
        <v>162</v>
      </c>
      <c r="J62" s="172" t="s">
        <v>84</v>
      </c>
      <c r="K62" s="172" t="s">
        <v>335</v>
      </c>
      <c r="L62" s="550" t="s">
        <v>215</v>
      </c>
      <c r="M62" s="150"/>
      <c r="N62" s="141"/>
      <c r="O62" s="188"/>
      <c r="P62" s="188"/>
      <c r="Q62" s="189"/>
      <c r="R62" s="310">
        <v>0</v>
      </c>
      <c r="S62" s="310">
        <v>0</v>
      </c>
      <c r="T62" s="310">
        <f t="shared" ref="T62:T75" si="11">C62</f>
        <v>199.49</v>
      </c>
      <c r="U62" s="310">
        <f t="shared" ref="U62:U75" si="12">D62</f>
        <v>0</v>
      </c>
      <c r="V62" s="310">
        <f t="shared" ref="V62:V75" si="13">F62</f>
        <v>0</v>
      </c>
      <c r="W62" s="87"/>
      <c r="X62" s="93"/>
      <c r="Y62" s="74"/>
      <c r="Z62" s="74"/>
      <c r="AA62" s="75"/>
      <c r="AB62" s="88"/>
      <c r="AC62" s="105"/>
      <c r="AD62" s="74"/>
      <c r="AE62" s="74"/>
      <c r="AF62" s="75"/>
      <c r="AG62" s="73"/>
      <c r="AH62" s="110"/>
      <c r="AI62" s="74"/>
      <c r="AJ62" s="74"/>
      <c r="AK62" s="75"/>
      <c r="AL62" s="73"/>
      <c r="AM62" s="110"/>
      <c r="AN62" s="74"/>
      <c r="AO62" s="74"/>
      <c r="AP62" s="74"/>
      <c r="AQ62" s="73"/>
      <c r="AR62" s="110"/>
      <c r="AS62" s="74">
        <v>0</v>
      </c>
      <c r="AT62" s="74">
        <v>0</v>
      </c>
      <c r="AU62" s="75">
        <v>0</v>
      </c>
      <c r="AV62" s="76">
        <f t="shared" si="2"/>
        <v>0</v>
      </c>
      <c r="AW62" s="76">
        <f t="shared" si="2"/>
        <v>0</v>
      </c>
      <c r="AX62" s="73">
        <f t="shared" si="2"/>
        <v>199.49</v>
      </c>
      <c r="AY62" s="73">
        <f t="shared" si="2"/>
        <v>0</v>
      </c>
      <c r="AZ62" s="73">
        <f t="shared" si="2"/>
        <v>0</v>
      </c>
      <c r="BA62" s="306">
        <f t="shared" si="3"/>
        <v>199.49</v>
      </c>
      <c r="BB62" s="89"/>
      <c r="BC62" s="90"/>
    </row>
    <row r="63" spans="1:56" s="5" customFormat="1" x14ac:dyDescent="0.2">
      <c r="A63" s="172" t="s">
        <v>42</v>
      </c>
      <c r="B63" s="173" t="s">
        <v>141</v>
      </c>
      <c r="C63" s="174">
        <v>199.49</v>
      </c>
      <c r="D63" s="175"/>
      <c r="E63" s="176" t="s">
        <v>103</v>
      </c>
      <c r="F63" s="174"/>
      <c r="G63" s="187"/>
      <c r="H63" s="174">
        <f t="shared" si="0"/>
        <v>199.49</v>
      </c>
      <c r="I63" s="6"/>
      <c r="J63" s="172" t="s">
        <v>85</v>
      </c>
      <c r="K63" s="172" t="s">
        <v>336</v>
      </c>
      <c r="L63" s="550" t="s">
        <v>337</v>
      </c>
      <c r="M63" s="150"/>
      <c r="N63" s="141"/>
      <c r="O63" s="188"/>
      <c r="P63" s="188"/>
      <c r="Q63" s="189"/>
      <c r="R63" s="310"/>
      <c r="S63" s="310"/>
      <c r="T63" s="310">
        <f t="shared" si="11"/>
        <v>199.49</v>
      </c>
      <c r="U63" s="310">
        <f t="shared" si="12"/>
        <v>0</v>
      </c>
      <c r="V63" s="310">
        <f t="shared" si="13"/>
        <v>0</v>
      </c>
      <c r="W63" s="87"/>
      <c r="X63" s="93"/>
      <c r="Y63" s="74"/>
      <c r="Z63" s="74"/>
      <c r="AA63" s="75"/>
      <c r="AB63" s="88"/>
      <c r="AC63" s="105"/>
      <c r="AD63" s="74"/>
      <c r="AE63" s="74"/>
      <c r="AF63" s="75"/>
      <c r="AG63" s="73"/>
      <c r="AH63" s="110"/>
      <c r="AI63" s="74"/>
      <c r="AJ63" s="74"/>
      <c r="AK63" s="75"/>
      <c r="AL63" s="73"/>
      <c r="AM63" s="110"/>
      <c r="AN63" s="74"/>
      <c r="AO63" s="74"/>
      <c r="AP63" s="74"/>
      <c r="AQ63" s="73"/>
      <c r="AR63" s="110"/>
      <c r="AS63" s="74">
        <v>0</v>
      </c>
      <c r="AT63" s="74">
        <v>0</v>
      </c>
      <c r="AU63" s="75">
        <v>0</v>
      </c>
      <c r="AV63" s="76">
        <f t="shared" si="2"/>
        <v>0</v>
      </c>
      <c r="AW63" s="76">
        <f t="shared" si="2"/>
        <v>0</v>
      </c>
      <c r="AX63" s="73">
        <f t="shared" si="2"/>
        <v>199.49</v>
      </c>
      <c r="AY63" s="73">
        <f t="shared" si="2"/>
        <v>0</v>
      </c>
      <c r="AZ63" s="73">
        <f t="shared" si="2"/>
        <v>0</v>
      </c>
      <c r="BA63" s="306">
        <f t="shared" si="3"/>
        <v>199.49</v>
      </c>
      <c r="BB63" s="90"/>
      <c r="BC63" s="90"/>
    </row>
    <row r="64" spans="1:56" s="5" customFormat="1" x14ac:dyDescent="0.2">
      <c r="A64" s="172" t="s">
        <v>90</v>
      </c>
      <c r="B64" s="173" t="s">
        <v>141</v>
      </c>
      <c r="C64" s="174">
        <v>386.1</v>
      </c>
      <c r="D64" s="175"/>
      <c r="E64" s="176" t="s">
        <v>103</v>
      </c>
      <c r="F64" s="174"/>
      <c r="G64" s="187"/>
      <c r="H64" s="174">
        <f t="shared" si="0"/>
        <v>386.1</v>
      </c>
      <c r="I64" s="6" t="s">
        <v>162</v>
      </c>
      <c r="J64" s="172" t="s">
        <v>84</v>
      </c>
      <c r="K64" s="172" t="s">
        <v>306</v>
      </c>
      <c r="L64" s="550" t="s">
        <v>283</v>
      </c>
      <c r="M64" s="150"/>
      <c r="N64" s="141"/>
      <c r="O64" s="188"/>
      <c r="P64" s="188"/>
      <c r="Q64" s="189"/>
      <c r="R64" s="310">
        <v>748</v>
      </c>
      <c r="S64" s="310">
        <v>1</v>
      </c>
      <c r="T64" s="310">
        <f t="shared" si="11"/>
        <v>386.1</v>
      </c>
      <c r="U64" s="310">
        <f t="shared" si="12"/>
        <v>0</v>
      </c>
      <c r="V64" s="310">
        <f t="shared" si="13"/>
        <v>0</v>
      </c>
      <c r="W64" s="87"/>
      <c r="X64" s="93"/>
      <c r="Y64" s="74"/>
      <c r="Z64" s="74"/>
      <c r="AA64" s="75"/>
      <c r="AB64" s="88"/>
      <c r="AC64" s="105"/>
      <c r="AD64" s="74"/>
      <c r="AE64" s="74"/>
      <c r="AF64" s="75"/>
      <c r="AG64" s="73"/>
      <c r="AH64" s="110"/>
      <c r="AI64" s="74"/>
      <c r="AJ64" s="74"/>
      <c r="AK64" s="75"/>
      <c r="AL64" s="73"/>
      <c r="AM64" s="110"/>
      <c r="AN64" s="74"/>
      <c r="AO64" s="74"/>
      <c r="AP64" s="74"/>
      <c r="AQ64" s="73"/>
      <c r="AR64" s="110"/>
      <c r="AS64" s="74">
        <v>0</v>
      </c>
      <c r="AT64" s="74">
        <v>0</v>
      </c>
      <c r="AU64" s="75">
        <v>0</v>
      </c>
      <c r="AV64" s="76">
        <f t="shared" si="2"/>
        <v>748</v>
      </c>
      <c r="AW64" s="76">
        <f t="shared" si="2"/>
        <v>1</v>
      </c>
      <c r="AX64" s="73">
        <f t="shared" si="2"/>
        <v>386.1</v>
      </c>
      <c r="AY64" s="73">
        <f t="shared" si="2"/>
        <v>0</v>
      </c>
      <c r="AZ64" s="73">
        <f t="shared" si="2"/>
        <v>0</v>
      </c>
      <c r="BA64" s="306">
        <f t="shared" si="3"/>
        <v>386.1</v>
      </c>
      <c r="BB64" s="90"/>
      <c r="BC64" s="90"/>
    </row>
    <row r="65" spans="1:55" s="5" customFormat="1" x14ac:dyDescent="0.2">
      <c r="A65" s="172" t="s">
        <v>43</v>
      </c>
      <c r="B65" s="173" t="s">
        <v>141</v>
      </c>
      <c r="C65" s="174">
        <v>199.49</v>
      </c>
      <c r="D65" s="175"/>
      <c r="E65" s="176" t="s">
        <v>103</v>
      </c>
      <c r="F65" s="174"/>
      <c r="G65" s="187"/>
      <c r="H65" s="174">
        <f t="shared" si="0"/>
        <v>199.49</v>
      </c>
      <c r="I65" s="6" t="s">
        <v>162</v>
      </c>
      <c r="J65" s="172" t="s">
        <v>84</v>
      </c>
      <c r="K65" s="172" t="s">
        <v>302</v>
      </c>
      <c r="L65" s="550" t="s">
        <v>284</v>
      </c>
      <c r="M65" s="150"/>
      <c r="N65" s="141"/>
      <c r="O65" s="188"/>
      <c r="P65" s="188"/>
      <c r="Q65" s="189"/>
      <c r="R65" s="310">
        <v>748</v>
      </c>
      <c r="S65" s="310">
        <v>1</v>
      </c>
      <c r="T65" s="310">
        <f t="shared" si="11"/>
        <v>199.49</v>
      </c>
      <c r="U65" s="310">
        <f t="shared" si="12"/>
        <v>0</v>
      </c>
      <c r="V65" s="310">
        <f t="shared" si="13"/>
        <v>0</v>
      </c>
      <c r="W65" s="87"/>
      <c r="X65" s="93"/>
      <c r="Y65" s="74"/>
      <c r="Z65" s="74"/>
      <c r="AA65" s="75"/>
      <c r="AB65" s="88"/>
      <c r="AC65" s="105"/>
      <c r="AD65" s="74"/>
      <c r="AE65" s="74"/>
      <c r="AF65" s="75"/>
      <c r="AG65" s="73"/>
      <c r="AH65" s="110"/>
      <c r="AI65" s="74"/>
      <c r="AJ65" s="74"/>
      <c r="AK65" s="75"/>
      <c r="AL65" s="73"/>
      <c r="AM65" s="110"/>
      <c r="AN65" s="74"/>
      <c r="AO65" s="74"/>
      <c r="AP65" s="74"/>
      <c r="AQ65" s="73"/>
      <c r="AR65" s="110"/>
      <c r="AS65" s="74">
        <v>0</v>
      </c>
      <c r="AT65" s="74">
        <v>0</v>
      </c>
      <c r="AU65" s="75">
        <v>0</v>
      </c>
      <c r="AV65" s="76">
        <f t="shared" si="2"/>
        <v>748</v>
      </c>
      <c r="AW65" s="76">
        <f t="shared" si="2"/>
        <v>1</v>
      </c>
      <c r="AX65" s="73">
        <f t="shared" si="2"/>
        <v>199.49</v>
      </c>
      <c r="AY65" s="73">
        <f t="shared" si="2"/>
        <v>0</v>
      </c>
      <c r="AZ65" s="73">
        <f t="shared" si="2"/>
        <v>0</v>
      </c>
      <c r="BA65" s="306">
        <f t="shared" si="3"/>
        <v>199.49</v>
      </c>
      <c r="BB65" s="90"/>
      <c r="BC65" s="90"/>
    </row>
    <row r="66" spans="1:55" s="5" customFormat="1" x14ac:dyDescent="0.2">
      <c r="A66" s="172" t="s">
        <v>44</v>
      </c>
      <c r="B66" s="173" t="s">
        <v>141</v>
      </c>
      <c r="C66" s="174">
        <v>199.49</v>
      </c>
      <c r="D66" s="175"/>
      <c r="E66" s="176" t="s">
        <v>103</v>
      </c>
      <c r="F66" s="174"/>
      <c r="G66" s="187"/>
      <c r="H66" s="174">
        <f t="shared" si="0"/>
        <v>199.49</v>
      </c>
      <c r="I66" s="6" t="s">
        <v>162</v>
      </c>
      <c r="J66" s="172" t="s">
        <v>84</v>
      </c>
      <c r="K66" s="172" t="s">
        <v>300</v>
      </c>
      <c r="L66" s="550" t="s">
        <v>217</v>
      </c>
      <c r="M66" s="150"/>
      <c r="N66" s="141"/>
      <c r="O66" s="188"/>
      <c r="P66" s="188"/>
      <c r="Q66" s="189"/>
      <c r="R66" s="310">
        <v>0</v>
      </c>
      <c r="S66" s="310">
        <v>0</v>
      </c>
      <c r="T66" s="310">
        <f t="shared" si="11"/>
        <v>199.49</v>
      </c>
      <c r="U66" s="310">
        <f t="shared" si="12"/>
        <v>0</v>
      </c>
      <c r="V66" s="310">
        <f t="shared" si="13"/>
        <v>0</v>
      </c>
      <c r="W66" s="87"/>
      <c r="X66" s="93"/>
      <c r="Y66" s="74"/>
      <c r="Z66" s="74"/>
      <c r="AA66" s="75"/>
      <c r="AB66" s="88"/>
      <c r="AC66" s="105"/>
      <c r="AD66" s="74"/>
      <c r="AE66" s="74"/>
      <c r="AF66" s="75"/>
      <c r="AG66" s="73"/>
      <c r="AH66" s="110"/>
      <c r="AI66" s="74"/>
      <c r="AJ66" s="74"/>
      <c r="AK66" s="75"/>
      <c r="AL66" s="73"/>
      <c r="AM66" s="110"/>
      <c r="AN66" s="74"/>
      <c r="AO66" s="74"/>
      <c r="AP66" s="74"/>
      <c r="AQ66" s="73"/>
      <c r="AR66" s="110"/>
      <c r="AS66" s="74">
        <v>0</v>
      </c>
      <c r="AT66" s="74">
        <v>0</v>
      </c>
      <c r="AU66" s="75">
        <v>0</v>
      </c>
      <c r="AV66" s="76">
        <f t="shared" si="2"/>
        <v>0</v>
      </c>
      <c r="AW66" s="76">
        <f t="shared" si="2"/>
        <v>0</v>
      </c>
      <c r="AX66" s="73">
        <f t="shared" si="2"/>
        <v>199.49</v>
      </c>
      <c r="AY66" s="73">
        <f t="shared" si="2"/>
        <v>0</v>
      </c>
      <c r="AZ66" s="73">
        <f t="shared" si="2"/>
        <v>0</v>
      </c>
      <c r="BA66" s="306">
        <f t="shared" si="3"/>
        <v>199.49</v>
      </c>
      <c r="BB66" s="90"/>
      <c r="BC66" s="90"/>
    </row>
    <row r="67" spans="1:55" s="5" customFormat="1" x14ac:dyDescent="0.2">
      <c r="A67" s="172" t="s">
        <v>1</v>
      </c>
      <c r="B67" s="173" t="s">
        <v>141</v>
      </c>
      <c r="C67" s="174">
        <v>-199.49</v>
      </c>
      <c r="D67" s="175"/>
      <c r="E67" s="176" t="s">
        <v>103</v>
      </c>
      <c r="F67" s="174"/>
      <c r="G67" s="187"/>
      <c r="H67" s="174">
        <f t="shared" si="0"/>
        <v>-199.49</v>
      </c>
      <c r="I67" s="6" t="s">
        <v>171</v>
      </c>
      <c r="J67" s="172" t="s">
        <v>72</v>
      </c>
      <c r="K67" s="172" t="s">
        <v>305</v>
      </c>
      <c r="L67" s="550" t="s">
        <v>218</v>
      </c>
      <c r="M67" s="150"/>
      <c r="N67" s="141"/>
      <c r="O67" s="188"/>
      <c r="P67" s="188"/>
      <c r="Q67" s="189"/>
      <c r="R67" s="310">
        <v>0</v>
      </c>
      <c r="S67" s="310">
        <v>0</v>
      </c>
      <c r="T67" s="310">
        <f t="shared" si="11"/>
        <v>-199.49</v>
      </c>
      <c r="U67" s="310">
        <f t="shared" si="12"/>
        <v>0</v>
      </c>
      <c r="V67" s="310">
        <f t="shared" si="13"/>
        <v>0</v>
      </c>
      <c r="W67" s="87"/>
      <c r="X67" s="93"/>
      <c r="Y67" s="74"/>
      <c r="Z67" s="74"/>
      <c r="AA67" s="75"/>
      <c r="AB67" s="88"/>
      <c r="AC67" s="105"/>
      <c r="AD67" s="74"/>
      <c r="AE67" s="74"/>
      <c r="AF67" s="75"/>
      <c r="AG67" s="73"/>
      <c r="AH67" s="110"/>
      <c r="AI67" s="74"/>
      <c r="AJ67" s="74"/>
      <c r="AK67" s="75"/>
      <c r="AL67" s="73"/>
      <c r="AM67" s="110"/>
      <c r="AN67" s="74"/>
      <c r="AO67" s="74"/>
      <c r="AP67" s="74"/>
      <c r="AQ67" s="73"/>
      <c r="AR67" s="110"/>
      <c r="AS67" s="74">
        <v>0</v>
      </c>
      <c r="AT67" s="74">
        <v>0</v>
      </c>
      <c r="AU67" s="75">
        <v>0</v>
      </c>
      <c r="AV67" s="76">
        <f t="shared" si="2"/>
        <v>0</v>
      </c>
      <c r="AW67" s="76">
        <f t="shared" si="2"/>
        <v>0</v>
      </c>
      <c r="AX67" s="73">
        <f t="shared" si="2"/>
        <v>-199.49</v>
      </c>
      <c r="AY67" s="73">
        <f t="shared" si="2"/>
        <v>0</v>
      </c>
      <c r="AZ67" s="73">
        <f t="shared" si="2"/>
        <v>0</v>
      </c>
      <c r="BA67" s="306">
        <f t="shared" si="3"/>
        <v>-199.49</v>
      </c>
      <c r="BB67" s="90"/>
      <c r="BC67" s="90"/>
    </row>
    <row r="68" spans="1:55" s="5" customFormat="1" x14ac:dyDescent="0.2">
      <c r="A68" s="172" t="s">
        <v>45</v>
      </c>
      <c r="B68" s="173" t="s">
        <v>141</v>
      </c>
      <c r="C68" s="174">
        <v>170.24</v>
      </c>
      <c r="D68" s="175">
        <v>141.71</v>
      </c>
      <c r="E68" s="176" t="s">
        <v>101</v>
      </c>
      <c r="F68" s="174">
        <v>407</v>
      </c>
      <c r="G68" s="187"/>
      <c r="H68" s="174">
        <f t="shared" si="0"/>
        <v>718.95</v>
      </c>
      <c r="I68" s="6" t="s">
        <v>162</v>
      </c>
      <c r="J68" s="172" t="s">
        <v>84</v>
      </c>
      <c r="K68" s="172" t="s">
        <v>302</v>
      </c>
      <c r="L68" s="550" t="s">
        <v>219</v>
      </c>
      <c r="M68" s="150"/>
      <c r="N68" s="141"/>
      <c r="O68" s="188"/>
      <c r="P68" s="188"/>
      <c r="Q68" s="189"/>
      <c r="R68" s="310">
        <v>28424</v>
      </c>
      <c r="S68" s="310">
        <v>38</v>
      </c>
      <c r="T68" s="310">
        <f t="shared" si="11"/>
        <v>170.24</v>
      </c>
      <c r="U68" s="310">
        <f t="shared" si="12"/>
        <v>141.71</v>
      </c>
      <c r="V68" s="310">
        <f t="shared" si="13"/>
        <v>407</v>
      </c>
      <c r="W68" s="87"/>
      <c r="X68" s="93"/>
      <c r="Y68" s="74"/>
      <c r="Z68" s="74"/>
      <c r="AA68" s="75"/>
      <c r="AB68" s="88"/>
      <c r="AC68" s="105"/>
      <c r="AD68" s="74"/>
      <c r="AE68" s="74"/>
      <c r="AF68" s="75"/>
      <c r="AG68" s="73"/>
      <c r="AH68" s="110"/>
      <c r="AI68" s="74"/>
      <c r="AJ68" s="74"/>
      <c r="AK68" s="75"/>
      <c r="AL68" s="73"/>
      <c r="AM68" s="110"/>
      <c r="AN68" s="74"/>
      <c r="AO68" s="74"/>
      <c r="AP68" s="74"/>
      <c r="AQ68" s="73"/>
      <c r="AR68" s="110"/>
      <c r="AS68" s="74">
        <v>0</v>
      </c>
      <c r="AT68" s="74">
        <v>0</v>
      </c>
      <c r="AU68" s="75">
        <v>0</v>
      </c>
      <c r="AV68" s="76">
        <f t="shared" si="2"/>
        <v>28424</v>
      </c>
      <c r="AW68" s="76">
        <f t="shared" si="2"/>
        <v>38</v>
      </c>
      <c r="AX68" s="73">
        <f t="shared" si="2"/>
        <v>170.24</v>
      </c>
      <c r="AY68" s="73">
        <f t="shared" si="2"/>
        <v>141.71</v>
      </c>
      <c r="AZ68" s="73">
        <f t="shared" ref="AZ68:AZ87" si="14">Q68+V68+AA68+AF68+AK68+AP68+AU68</f>
        <v>407</v>
      </c>
      <c r="BA68" s="306">
        <f t="shared" si="3"/>
        <v>718.95</v>
      </c>
      <c r="BB68" s="90"/>
      <c r="BC68" s="90"/>
    </row>
    <row r="69" spans="1:55" s="5" customFormat="1" x14ac:dyDescent="0.2">
      <c r="A69" s="172" t="s">
        <v>46</v>
      </c>
      <c r="B69" s="173" t="s">
        <v>141</v>
      </c>
      <c r="C69" s="174">
        <v>49.28</v>
      </c>
      <c r="D69" s="175"/>
      <c r="E69" s="176" t="s">
        <v>103</v>
      </c>
      <c r="F69" s="174"/>
      <c r="G69" s="187"/>
      <c r="H69" s="174">
        <f t="shared" si="0"/>
        <v>49.28</v>
      </c>
      <c r="I69" s="6" t="s">
        <v>162</v>
      </c>
      <c r="J69" s="172" t="s">
        <v>84</v>
      </c>
      <c r="K69" s="172" t="s">
        <v>315</v>
      </c>
      <c r="L69" s="550" t="s">
        <v>203</v>
      </c>
      <c r="M69" s="150"/>
      <c r="N69" s="141"/>
      <c r="O69" s="188"/>
      <c r="P69" s="188"/>
      <c r="Q69" s="189"/>
      <c r="R69" s="310">
        <v>8228</v>
      </c>
      <c r="S69" s="310">
        <v>11</v>
      </c>
      <c r="T69" s="310">
        <f t="shared" si="11"/>
        <v>49.28</v>
      </c>
      <c r="U69" s="310">
        <f t="shared" si="12"/>
        <v>0</v>
      </c>
      <c r="V69" s="310">
        <f t="shared" si="13"/>
        <v>0</v>
      </c>
      <c r="W69" s="87"/>
      <c r="X69" s="93"/>
      <c r="Y69" s="74"/>
      <c r="Z69" s="74"/>
      <c r="AA69" s="75"/>
      <c r="AB69" s="88"/>
      <c r="AC69" s="105"/>
      <c r="AD69" s="74"/>
      <c r="AE69" s="74"/>
      <c r="AF69" s="75"/>
      <c r="AG69" s="73"/>
      <c r="AH69" s="110"/>
      <c r="AI69" s="74"/>
      <c r="AJ69" s="74"/>
      <c r="AK69" s="75"/>
      <c r="AL69" s="73"/>
      <c r="AM69" s="110"/>
      <c r="AN69" s="74"/>
      <c r="AO69" s="74"/>
      <c r="AP69" s="74"/>
      <c r="AQ69" s="73"/>
      <c r="AR69" s="110"/>
      <c r="AS69" s="74">
        <v>0</v>
      </c>
      <c r="AT69" s="74">
        <v>0</v>
      </c>
      <c r="AU69" s="75">
        <v>0</v>
      </c>
      <c r="AV69" s="76">
        <f t="shared" si="2"/>
        <v>8228</v>
      </c>
      <c r="AW69" s="76">
        <f t="shared" si="2"/>
        <v>11</v>
      </c>
      <c r="AX69" s="73">
        <f t="shared" si="2"/>
        <v>49.28</v>
      </c>
      <c r="AY69" s="73">
        <f t="shared" si="2"/>
        <v>0</v>
      </c>
      <c r="AZ69" s="73">
        <f t="shared" si="14"/>
        <v>0</v>
      </c>
      <c r="BA69" s="306">
        <f t="shared" si="3"/>
        <v>49.28</v>
      </c>
      <c r="BB69" s="90"/>
      <c r="BC69" s="90"/>
    </row>
    <row r="70" spans="1:55" s="5" customFormat="1" x14ac:dyDescent="0.2">
      <c r="A70" s="172" t="s">
        <v>47</v>
      </c>
      <c r="B70" s="173" t="s">
        <v>141</v>
      </c>
      <c r="C70" s="174">
        <v>2903.04</v>
      </c>
      <c r="D70" s="175">
        <v>2416.46</v>
      </c>
      <c r="E70" s="176" t="s">
        <v>101</v>
      </c>
      <c r="F70" s="174">
        <v>407</v>
      </c>
      <c r="G70" s="187"/>
      <c r="H70" s="174">
        <f t="shared" si="0"/>
        <v>5726.5</v>
      </c>
      <c r="I70" s="6" t="s">
        <v>162</v>
      </c>
      <c r="J70" s="172" t="s">
        <v>84</v>
      </c>
      <c r="K70" s="172" t="s">
        <v>303</v>
      </c>
      <c r="L70" s="550" t="s">
        <v>220</v>
      </c>
      <c r="M70" s="150"/>
      <c r="N70" s="141"/>
      <c r="O70" s="188"/>
      <c r="P70" s="188"/>
      <c r="Q70" s="189"/>
      <c r="R70" s="310">
        <v>484704</v>
      </c>
      <c r="S70" s="310">
        <v>648</v>
      </c>
      <c r="T70" s="310">
        <f t="shared" si="11"/>
        <v>2903.04</v>
      </c>
      <c r="U70" s="310">
        <f t="shared" si="12"/>
        <v>2416.46</v>
      </c>
      <c r="V70" s="310">
        <f t="shared" si="13"/>
        <v>407</v>
      </c>
      <c r="W70" s="87"/>
      <c r="X70" s="93"/>
      <c r="Y70" s="74"/>
      <c r="Z70" s="74"/>
      <c r="AA70" s="75"/>
      <c r="AB70" s="88"/>
      <c r="AC70" s="105"/>
      <c r="AD70" s="74"/>
      <c r="AE70" s="74"/>
      <c r="AF70" s="75"/>
      <c r="AG70" s="73"/>
      <c r="AH70" s="110"/>
      <c r="AI70" s="74"/>
      <c r="AJ70" s="74"/>
      <c r="AK70" s="75"/>
      <c r="AL70" s="73"/>
      <c r="AM70" s="110"/>
      <c r="AN70" s="74"/>
      <c r="AO70" s="74"/>
      <c r="AP70" s="74"/>
      <c r="AQ70" s="73"/>
      <c r="AR70" s="110"/>
      <c r="AS70" s="74">
        <v>0</v>
      </c>
      <c r="AT70" s="74">
        <v>0</v>
      </c>
      <c r="AU70" s="75">
        <v>0</v>
      </c>
      <c r="AV70" s="76">
        <f t="shared" si="2"/>
        <v>484704</v>
      </c>
      <c r="AW70" s="76">
        <f t="shared" si="2"/>
        <v>648</v>
      </c>
      <c r="AX70" s="73">
        <f t="shared" si="2"/>
        <v>2903.04</v>
      </c>
      <c r="AY70" s="73">
        <f t="shared" si="2"/>
        <v>2416.46</v>
      </c>
      <c r="AZ70" s="73">
        <f t="shared" si="14"/>
        <v>407</v>
      </c>
      <c r="BA70" s="306">
        <f t="shared" si="3"/>
        <v>5726.5</v>
      </c>
      <c r="BB70" s="89"/>
      <c r="BC70" s="90"/>
    </row>
    <row r="71" spans="1:55" s="5" customFormat="1" x14ac:dyDescent="0.2">
      <c r="A71" s="172" t="s">
        <v>48</v>
      </c>
      <c r="B71" s="173" t="s">
        <v>141</v>
      </c>
      <c r="C71" s="174"/>
      <c r="D71" s="175"/>
      <c r="E71" s="176" t="s">
        <v>101</v>
      </c>
      <c r="F71" s="174">
        <v>271.95</v>
      </c>
      <c r="G71" s="187"/>
      <c r="H71" s="174">
        <f t="shared" si="0"/>
        <v>271.95</v>
      </c>
      <c r="I71" s="6" t="s">
        <v>162</v>
      </c>
      <c r="J71" s="172" t="s">
        <v>84</v>
      </c>
      <c r="K71" s="172" t="s">
        <v>299</v>
      </c>
      <c r="L71" s="550" t="s">
        <v>221</v>
      </c>
      <c r="M71" s="150"/>
      <c r="N71" s="141"/>
      <c r="O71" s="188"/>
      <c r="P71" s="188"/>
      <c r="Q71" s="189"/>
      <c r="R71" s="310">
        <v>0</v>
      </c>
      <c r="S71" s="310">
        <v>0</v>
      </c>
      <c r="T71" s="310">
        <f t="shared" si="11"/>
        <v>0</v>
      </c>
      <c r="U71" s="310">
        <f t="shared" si="12"/>
        <v>0</v>
      </c>
      <c r="V71" s="310">
        <f t="shared" si="13"/>
        <v>271.95</v>
      </c>
      <c r="W71" s="87"/>
      <c r="X71" s="93"/>
      <c r="Y71" s="74"/>
      <c r="Z71" s="74"/>
      <c r="AA71" s="75"/>
      <c r="AB71" s="88"/>
      <c r="AC71" s="105"/>
      <c r="AD71" s="74"/>
      <c r="AE71" s="74"/>
      <c r="AF71" s="75"/>
      <c r="AG71" s="73"/>
      <c r="AH71" s="110"/>
      <c r="AI71" s="74"/>
      <c r="AJ71" s="74"/>
      <c r="AK71" s="75"/>
      <c r="AL71" s="73"/>
      <c r="AM71" s="110"/>
      <c r="AN71" s="74"/>
      <c r="AO71" s="74"/>
      <c r="AP71" s="74"/>
      <c r="AQ71" s="73"/>
      <c r="AR71" s="110"/>
      <c r="AS71" s="74">
        <v>0</v>
      </c>
      <c r="AT71" s="74">
        <v>0</v>
      </c>
      <c r="AU71" s="75">
        <v>0</v>
      </c>
      <c r="AV71" s="76">
        <f t="shared" si="2"/>
        <v>0</v>
      </c>
      <c r="AW71" s="76">
        <f t="shared" si="2"/>
        <v>0</v>
      </c>
      <c r="AX71" s="73">
        <f t="shared" si="2"/>
        <v>0</v>
      </c>
      <c r="AY71" s="73">
        <f t="shared" si="2"/>
        <v>0</v>
      </c>
      <c r="AZ71" s="73">
        <f t="shared" si="14"/>
        <v>271.95</v>
      </c>
      <c r="BA71" s="306">
        <f t="shared" si="3"/>
        <v>271.95</v>
      </c>
      <c r="BB71" s="90"/>
      <c r="BC71" s="90"/>
    </row>
    <row r="72" spans="1:55" s="5" customFormat="1" x14ac:dyDescent="0.2">
      <c r="A72" s="172" t="s">
        <v>49</v>
      </c>
      <c r="B72" s="173" t="s">
        <v>141</v>
      </c>
      <c r="C72" s="174"/>
      <c r="D72" s="175"/>
      <c r="E72" s="176" t="s">
        <v>101</v>
      </c>
      <c r="F72" s="174">
        <v>407</v>
      </c>
      <c r="G72" s="187"/>
      <c r="H72" s="174">
        <f t="shared" ref="H72:H87" si="15">C72+D72+F72</f>
        <v>407</v>
      </c>
      <c r="I72" s="6" t="s">
        <v>162</v>
      </c>
      <c r="J72" s="172" t="s">
        <v>84</v>
      </c>
      <c r="K72" s="172" t="s">
        <v>298</v>
      </c>
      <c r="L72" s="550" t="s">
        <v>222</v>
      </c>
      <c r="M72" s="150"/>
      <c r="N72" s="141"/>
      <c r="O72" s="188"/>
      <c r="P72" s="188"/>
      <c r="Q72" s="189"/>
      <c r="R72" s="310">
        <v>0</v>
      </c>
      <c r="S72" s="310">
        <v>0</v>
      </c>
      <c r="T72" s="310">
        <f t="shared" si="11"/>
        <v>0</v>
      </c>
      <c r="U72" s="310">
        <f t="shared" si="12"/>
        <v>0</v>
      </c>
      <c r="V72" s="310">
        <f t="shared" si="13"/>
        <v>407</v>
      </c>
      <c r="W72" s="87"/>
      <c r="X72" s="93"/>
      <c r="Y72" s="74"/>
      <c r="Z72" s="74"/>
      <c r="AA72" s="75"/>
      <c r="AB72" s="88"/>
      <c r="AC72" s="105"/>
      <c r="AD72" s="74"/>
      <c r="AE72" s="74"/>
      <c r="AF72" s="75"/>
      <c r="AG72" s="73"/>
      <c r="AH72" s="110"/>
      <c r="AI72" s="74"/>
      <c r="AJ72" s="74"/>
      <c r="AK72" s="75"/>
      <c r="AL72" s="73"/>
      <c r="AM72" s="110"/>
      <c r="AN72" s="74"/>
      <c r="AO72" s="74"/>
      <c r="AP72" s="74"/>
      <c r="AQ72" s="73"/>
      <c r="AR72" s="110"/>
      <c r="AS72" s="74">
        <v>0</v>
      </c>
      <c r="AT72" s="74">
        <v>0</v>
      </c>
      <c r="AU72" s="75">
        <v>0</v>
      </c>
      <c r="AV72" s="76">
        <f t="shared" si="2"/>
        <v>0</v>
      </c>
      <c r="AW72" s="76">
        <f t="shared" si="2"/>
        <v>0</v>
      </c>
      <c r="AX72" s="73">
        <f t="shared" si="2"/>
        <v>0</v>
      </c>
      <c r="AY72" s="73">
        <f t="shared" si="2"/>
        <v>0</v>
      </c>
      <c r="AZ72" s="73">
        <f t="shared" si="14"/>
        <v>407</v>
      </c>
      <c r="BA72" s="306">
        <f t="shared" si="3"/>
        <v>407</v>
      </c>
      <c r="BB72" s="90"/>
      <c r="BC72" s="90"/>
    </row>
    <row r="73" spans="1:55" s="5" customFormat="1" x14ac:dyDescent="0.2">
      <c r="A73" s="172" t="s">
        <v>50</v>
      </c>
      <c r="B73" s="173" t="s">
        <v>141</v>
      </c>
      <c r="C73" s="174"/>
      <c r="D73" s="175"/>
      <c r="E73" s="176" t="s">
        <v>101</v>
      </c>
      <c r="F73" s="174">
        <v>271.95</v>
      </c>
      <c r="G73" s="187"/>
      <c r="H73" s="174">
        <f t="shared" si="15"/>
        <v>271.95</v>
      </c>
      <c r="I73" s="6" t="s">
        <v>162</v>
      </c>
      <c r="J73" s="172" t="s">
        <v>84</v>
      </c>
      <c r="K73" s="172" t="s">
        <v>304</v>
      </c>
      <c r="L73" s="550" t="s">
        <v>223</v>
      </c>
      <c r="M73" s="150"/>
      <c r="N73" s="141"/>
      <c r="O73" s="188"/>
      <c r="P73" s="188"/>
      <c r="Q73" s="189"/>
      <c r="R73" s="310">
        <v>0</v>
      </c>
      <c r="S73" s="310">
        <v>0</v>
      </c>
      <c r="T73" s="310">
        <f t="shared" si="11"/>
        <v>0</v>
      </c>
      <c r="U73" s="310">
        <f t="shared" si="12"/>
        <v>0</v>
      </c>
      <c r="V73" s="310">
        <f t="shared" si="13"/>
        <v>271.95</v>
      </c>
      <c r="W73" s="87"/>
      <c r="X73" s="93"/>
      <c r="Y73" s="74"/>
      <c r="Z73" s="74"/>
      <c r="AA73" s="75"/>
      <c r="AB73" s="88"/>
      <c r="AC73" s="105"/>
      <c r="AD73" s="74"/>
      <c r="AE73" s="74"/>
      <c r="AF73" s="75"/>
      <c r="AG73" s="73"/>
      <c r="AH73" s="110"/>
      <c r="AI73" s="74"/>
      <c r="AJ73" s="74"/>
      <c r="AK73" s="75"/>
      <c r="AL73" s="73"/>
      <c r="AM73" s="110"/>
      <c r="AN73" s="74"/>
      <c r="AO73" s="74"/>
      <c r="AP73" s="74"/>
      <c r="AQ73" s="73"/>
      <c r="AR73" s="110"/>
      <c r="AS73" s="74">
        <v>0</v>
      </c>
      <c r="AT73" s="74">
        <v>0</v>
      </c>
      <c r="AU73" s="75">
        <v>0</v>
      </c>
      <c r="AV73" s="76">
        <f t="shared" ref="AV73:AY87" si="16">M73+R73+W73+AB73+AG73+AL73+AQ73</f>
        <v>0</v>
      </c>
      <c r="AW73" s="76">
        <f t="shared" si="16"/>
        <v>0</v>
      </c>
      <c r="AX73" s="73">
        <f t="shared" si="16"/>
        <v>0</v>
      </c>
      <c r="AY73" s="73">
        <f t="shared" si="16"/>
        <v>0</v>
      </c>
      <c r="AZ73" s="73">
        <f t="shared" si="14"/>
        <v>271.95</v>
      </c>
      <c r="BA73" s="306">
        <f t="shared" si="3"/>
        <v>271.95</v>
      </c>
      <c r="BB73" s="90"/>
      <c r="BC73" s="90"/>
    </row>
    <row r="74" spans="1:55" s="5" customFormat="1" x14ac:dyDescent="0.2">
      <c r="A74" s="172" t="s">
        <v>51</v>
      </c>
      <c r="B74" s="173" t="s">
        <v>141</v>
      </c>
      <c r="C74" s="174"/>
      <c r="D74" s="175"/>
      <c r="E74" s="176" t="s">
        <v>101</v>
      </c>
      <c r="F74" s="174">
        <v>407</v>
      </c>
      <c r="G74" s="187"/>
      <c r="H74" s="174">
        <f t="shared" si="15"/>
        <v>407</v>
      </c>
      <c r="I74" s="6" t="s">
        <v>162</v>
      </c>
      <c r="J74" s="172" t="s">
        <v>84</v>
      </c>
      <c r="K74" s="172" t="s">
        <v>300</v>
      </c>
      <c r="L74" s="550" t="s">
        <v>224</v>
      </c>
      <c r="M74" s="150"/>
      <c r="N74" s="141"/>
      <c r="O74" s="188"/>
      <c r="P74" s="188"/>
      <c r="Q74" s="189"/>
      <c r="R74" s="310">
        <v>0</v>
      </c>
      <c r="S74" s="310">
        <v>0</v>
      </c>
      <c r="T74" s="310">
        <f t="shared" si="11"/>
        <v>0</v>
      </c>
      <c r="U74" s="310">
        <f t="shared" si="12"/>
        <v>0</v>
      </c>
      <c r="V74" s="310">
        <f t="shared" si="13"/>
        <v>407</v>
      </c>
      <c r="W74" s="87"/>
      <c r="X74" s="93"/>
      <c r="Y74" s="74"/>
      <c r="Z74" s="74"/>
      <c r="AA74" s="75"/>
      <c r="AB74" s="88"/>
      <c r="AC74" s="105"/>
      <c r="AD74" s="74"/>
      <c r="AE74" s="74"/>
      <c r="AF74" s="75"/>
      <c r="AG74" s="73"/>
      <c r="AH74" s="110"/>
      <c r="AI74" s="74"/>
      <c r="AJ74" s="74"/>
      <c r="AK74" s="75"/>
      <c r="AL74" s="73"/>
      <c r="AM74" s="110"/>
      <c r="AN74" s="74"/>
      <c r="AO74" s="74"/>
      <c r="AP74" s="74"/>
      <c r="AQ74" s="73"/>
      <c r="AR74" s="110"/>
      <c r="AS74" s="74">
        <v>0</v>
      </c>
      <c r="AT74" s="74">
        <v>0</v>
      </c>
      <c r="AU74" s="75">
        <v>0</v>
      </c>
      <c r="AV74" s="76">
        <f t="shared" si="16"/>
        <v>0</v>
      </c>
      <c r="AW74" s="76">
        <f t="shared" si="16"/>
        <v>0</v>
      </c>
      <c r="AX74" s="73">
        <f t="shared" si="16"/>
        <v>0</v>
      </c>
      <c r="AY74" s="73">
        <f t="shared" si="16"/>
        <v>0</v>
      </c>
      <c r="AZ74" s="73">
        <f t="shared" si="14"/>
        <v>407</v>
      </c>
      <c r="BA74" s="306">
        <f t="shared" si="3"/>
        <v>407</v>
      </c>
      <c r="BB74" s="90"/>
      <c r="BC74" s="90"/>
    </row>
    <row r="75" spans="1:55" s="5" customFormat="1" x14ac:dyDescent="0.2">
      <c r="A75" s="172" t="s">
        <v>52</v>
      </c>
      <c r="B75" s="173" t="s">
        <v>141</v>
      </c>
      <c r="C75" s="174">
        <v>4632.32</v>
      </c>
      <c r="D75" s="175">
        <v>3855.89</v>
      </c>
      <c r="E75" s="176" t="s">
        <v>101</v>
      </c>
      <c r="F75" s="174">
        <v>543.92999999999995</v>
      </c>
      <c r="G75" s="187"/>
      <c r="H75" s="174">
        <f t="shared" si="15"/>
        <v>9032.14</v>
      </c>
      <c r="I75" s="6" t="s">
        <v>162</v>
      </c>
      <c r="J75" s="172" t="s">
        <v>105</v>
      </c>
      <c r="K75" s="172" t="s">
        <v>305</v>
      </c>
      <c r="L75" s="550" t="s">
        <v>225</v>
      </c>
      <c r="M75" s="150"/>
      <c r="N75" s="141"/>
      <c r="O75" s="188"/>
      <c r="P75" s="188"/>
      <c r="Q75" s="189"/>
      <c r="R75" s="310">
        <v>773432</v>
      </c>
      <c r="S75" s="310">
        <v>1034</v>
      </c>
      <c r="T75" s="310">
        <f t="shared" si="11"/>
        <v>4632.32</v>
      </c>
      <c r="U75" s="310">
        <f t="shared" si="12"/>
        <v>3855.89</v>
      </c>
      <c r="V75" s="310">
        <f t="shared" si="13"/>
        <v>543.92999999999995</v>
      </c>
      <c r="W75" s="87"/>
      <c r="X75" s="93"/>
      <c r="Y75" s="74"/>
      <c r="Z75" s="74"/>
      <c r="AA75" s="75"/>
      <c r="AB75" s="88"/>
      <c r="AC75" s="105"/>
      <c r="AD75" s="74"/>
      <c r="AE75" s="74"/>
      <c r="AF75" s="75"/>
      <c r="AG75" s="73"/>
      <c r="AH75" s="110"/>
      <c r="AI75" s="74"/>
      <c r="AJ75" s="74"/>
      <c r="AK75" s="75"/>
      <c r="AL75" s="73"/>
      <c r="AM75" s="110"/>
      <c r="AN75" s="74"/>
      <c r="AO75" s="74"/>
      <c r="AP75" s="74"/>
      <c r="AQ75" s="73"/>
      <c r="AR75" s="110"/>
      <c r="AS75" s="74">
        <v>0</v>
      </c>
      <c r="AT75" s="74">
        <v>0</v>
      </c>
      <c r="AU75" s="75">
        <v>0</v>
      </c>
      <c r="AV75" s="76">
        <f t="shared" si="16"/>
        <v>773432</v>
      </c>
      <c r="AW75" s="76">
        <f t="shared" si="16"/>
        <v>1034</v>
      </c>
      <c r="AX75" s="73">
        <f t="shared" si="16"/>
        <v>4632.32</v>
      </c>
      <c r="AY75" s="73">
        <f t="shared" si="16"/>
        <v>3855.89</v>
      </c>
      <c r="AZ75" s="73">
        <f t="shared" si="14"/>
        <v>543.92999999999995</v>
      </c>
      <c r="BA75" s="306">
        <f t="shared" si="3"/>
        <v>9032.14</v>
      </c>
      <c r="BB75" s="90"/>
      <c r="BC75" s="90"/>
    </row>
    <row r="76" spans="1:55" s="5" customFormat="1" x14ac:dyDescent="0.2">
      <c r="A76" s="5" t="s">
        <v>118</v>
      </c>
      <c r="B76" s="17" t="s">
        <v>141</v>
      </c>
      <c r="C76" s="15"/>
      <c r="D76" s="16"/>
      <c r="E76" s="21" t="s">
        <v>101</v>
      </c>
      <c r="F76" s="15"/>
      <c r="G76" s="24"/>
      <c r="H76" s="15">
        <f t="shared" si="15"/>
        <v>0</v>
      </c>
      <c r="I76" s="6"/>
      <c r="J76" s="5" t="s">
        <v>107</v>
      </c>
      <c r="L76" s="544"/>
      <c r="M76" s="164"/>
      <c r="N76" s="160"/>
      <c r="O76" s="188"/>
      <c r="P76" s="188"/>
      <c r="Q76" s="189"/>
      <c r="R76" s="41"/>
      <c r="S76" s="41"/>
      <c r="T76" s="41"/>
      <c r="U76" s="41"/>
      <c r="V76" s="41"/>
      <c r="W76" s="87"/>
      <c r="X76" s="93"/>
      <c r="Y76" s="74"/>
      <c r="Z76" s="74"/>
      <c r="AA76" s="75"/>
      <c r="AB76" s="88"/>
      <c r="AC76" s="105"/>
      <c r="AD76" s="74"/>
      <c r="AE76" s="74"/>
      <c r="AF76" s="75"/>
      <c r="AG76" s="73"/>
      <c r="AH76" s="110"/>
      <c r="AI76" s="74"/>
      <c r="AJ76" s="74"/>
      <c r="AK76" s="75"/>
      <c r="AL76" s="73"/>
      <c r="AM76" s="110"/>
      <c r="AN76" s="74"/>
      <c r="AO76" s="74"/>
      <c r="AP76" s="74"/>
      <c r="AQ76" s="73"/>
      <c r="AR76" s="110"/>
      <c r="AS76" s="74">
        <v>0</v>
      </c>
      <c r="AT76" s="74">
        <v>0</v>
      </c>
      <c r="AU76" s="75">
        <v>0</v>
      </c>
      <c r="AV76" s="76">
        <f t="shared" si="16"/>
        <v>0</v>
      </c>
      <c r="AW76" s="76">
        <f t="shared" si="16"/>
        <v>0</v>
      </c>
      <c r="AX76" s="73">
        <f t="shared" si="16"/>
        <v>0</v>
      </c>
      <c r="AY76" s="73">
        <f t="shared" si="16"/>
        <v>0</v>
      </c>
      <c r="AZ76" s="73">
        <f t="shared" si="14"/>
        <v>0</v>
      </c>
      <c r="BA76" s="306">
        <f t="shared" si="3"/>
        <v>0</v>
      </c>
      <c r="BB76" s="90" t="s">
        <v>115</v>
      </c>
      <c r="BC76" s="90"/>
    </row>
    <row r="77" spans="1:55" s="5" customFormat="1" x14ac:dyDescent="0.2">
      <c r="A77" s="5" t="s">
        <v>117</v>
      </c>
      <c r="B77" s="17" t="s">
        <v>141</v>
      </c>
      <c r="C77" s="15"/>
      <c r="D77" s="16"/>
      <c r="E77" s="21"/>
      <c r="F77" s="15"/>
      <c r="G77" s="24"/>
      <c r="H77" s="15">
        <f t="shared" si="15"/>
        <v>0</v>
      </c>
      <c r="I77" s="6"/>
      <c r="J77" s="5" t="s">
        <v>73</v>
      </c>
      <c r="K77" s="6" t="s">
        <v>311</v>
      </c>
      <c r="L77" s="546" t="s">
        <v>198</v>
      </c>
      <c r="M77" s="164"/>
      <c r="N77" s="160"/>
      <c r="O77" s="188"/>
      <c r="P77" s="188"/>
      <c r="Q77" s="189"/>
      <c r="R77" s="41"/>
      <c r="S77" s="41"/>
      <c r="T77" s="41"/>
      <c r="U77" s="41"/>
      <c r="V77" s="41"/>
      <c r="W77" s="87"/>
      <c r="X77" s="93"/>
      <c r="Y77" s="74"/>
      <c r="Z77" s="74"/>
      <c r="AA77" s="75"/>
      <c r="AB77" s="88"/>
      <c r="AC77" s="105"/>
      <c r="AD77" s="74"/>
      <c r="AE77" s="74"/>
      <c r="AF77" s="75"/>
      <c r="AG77" s="73"/>
      <c r="AH77" s="110"/>
      <c r="AI77" s="74"/>
      <c r="AJ77" s="74"/>
      <c r="AK77" s="75"/>
      <c r="AL77" s="73"/>
      <c r="AM77" s="110"/>
      <c r="AN77" s="74"/>
      <c r="AO77" s="74"/>
      <c r="AP77" s="74"/>
      <c r="AQ77" s="73"/>
      <c r="AR77" s="110"/>
      <c r="AS77" s="74">
        <v>0</v>
      </c>
      <c r="AT77" s="74">
        <v>0</v>
      </c>
      <c r="AU77" s="75">
        <v>0</v>
      </c>
      <c r="AV77" s="76">
        <f t="shared" si="16"/>
        <v>0</v>
      </c>
      <c r="AW77" s="76">
        <f t="shared" si="16"/>
        <v>0</v>
      </c>
      <c r="AX77" s="73">
        <f t="shared" si="16"/>
        <v>0</v>
      </c>
      <c r="AY77" s="73">
        <f t="shared" si="16"/>
        <v>0</v>
      </c>
      <c r="AZ77" s="73">
        <f t="shared" si="14"/>
        <v>0</v>
      </c>
      <c r="BA77" s="306">
        <f t="shared" si="3"/>
        <v>0</v>
      </c>
      <c r="BB77" s="90"/>
      <c r="BC77" s="90"/>
    </row>
    <row r="78" spans="1:55" s="5" customFormat="1" x14ac:dyDescent="0.2">
      <c r="A78" s="5" t="s">
        <v>110</v>
      </c>
      <c r="B78" s="17" t="s">
        <v>141</v>
      </c>
      <c r="C78" s="15"/>
      <c r="D78" s="16"/>
      <c r="E78" s="21"/>
      <c r="F78" s="15"/>
      <c r="G78" s="24"/>
      <c r="H78" s="15">
        <f t="shared" si="15"/>
        <v>0</v>
      </c>
      <c r="I78" s="6"/>
      <c r="J78" s="5" t="s">
        <v>111</v>
      </c>
      <c r="L78" s="544"/>
      <c r="M78" s="164"/>
      <c r="N78" s="160"/>
      <c r="O78" s="188"/>
      <c r="P78" s="188"/>
      <c r="Q78" s="189"/>
      <c r="R78" s="41"/>
      <c r="S78" s="41"/>
      <c r="T78" s="41"/>
      <c r="U78" s="41"/>
      <c r="V78" s="41"/>
      <c r="W78" s="87"/>
      <c r="X78" s="93"/>
      <c r="Y78" s="74"/>
      <c r="Z78" s="74"/>
      <c r="AA78" s="75"/>
      <c r="AB78" s="88"/>
      <c r="AC78" s="105"/>
      <c r="AD78" s="74"/>
      <c r="AE78" s="74"/>
      <c r="AF78" s="75"/>
      <c r="AG78" s="73"/>
      <c r="AH78" s="110"/>
      <c r="AI78" s="74"/>
      <c r="AJ78" s="74"/>
      <c r="AK78" s="75"/>
      <c r="AL78" s="73"/>
      <c r="AM78" s="110"/>
      <c r="AN78" s="74"/>
      <c r="AO78" s="74"/>
      <c r="AP78" s="74"/>
      <c r="AQ78" s="73"/>
      <c r="AR78" s="110"/>
      <c r="AS78" s="74">
        <v>0</v>
      </c>
      <c r="AT78" s="74">
        <v>0</v>
      </c>
      <c r="AU78" s="75">
        <v>0</v>
      </c>
      <c r="AV78" s="76">
        <f t="shared" si="16"/>
        <v>0</v>
      </c>
      <c r="AW78" s="76">
        <f t="shared" si="16"/>
        <v>0</v>
      </c>
      <c r="AX78" s="73">
        <f t="shared" si="16"/>
        <v>0</v>
      </c>
      <c r="AY78" s="73">
        <f t="shared" si="16"/>
        <v>0</v>
      </c>
      <c r="AZ78" s="73">
        <f t="shared" si="14"/>
        <v>0</v>
      </c>
      <c r="BA78" s="306">
        <f t="shared" si="3"/>
        <v>0</v>
      </c>
      <c r="BB78" s="90"/>
      <c r="BC78" s="90"/>
    </row>
    <row r="79" spans="1:55" s="5" customFormat="1" ht="13.5" thickBot="1" x14ac:dyDescent="0.25">
      <c r="A79" s="172" t="s">
        <v>53</v>
      </c>
      <c r="B79" s="173" t="s">
        <v>141</v>
      </c>
      <c r="C79" s="174">
        <v>515.20000000000005</v>
      </c>
      <c r="D79" s="175">
        <v>428.85</v>
      </c>
      <c r="E79" s="173" t="s">
        <v>62</v>
      </c>
      <c r="F79" s="174">
        <v>407</v>
      </c>
      <c r="G79" s="187"/>
      <c r="H79" s="174">
        <f t="shared" si="15"/>
        <v>1351.0500000000002</v>
      </c>
      <c r="I79" s="6" t="s">
        <v>162</v>
      </c>
      <c r="J79" s="172" t="s">
        <v>84</v>
      </c>
      <c r="K79" s="172" t="s">
        <v>306</v>
      </c>
      <c r="L79" s="550" t="s">
        <v>227</v>
      </c>
      <c r="M79" s="150"/>
      <c r="N79" s="141"/>
      <c r="O79" s="188"/>
      <c r="P79" s="188"/>
      <c r="Q79" s="189"/>
      <c r="R79" s="310">
        <v>86020</v>
      </c>
      <c r="S79" s="310">
        <v>115</v>
      </c>
      <c r="T79" s="310">
        <f>C79</f>
        <v>515.20000000000005</v>
      </c>
      <c r="U79" s="310">
        <f>D79</f>
        <v>428.85</v>
      </c>
      <c r="V79" s="310">
        <f>F79</f>
        <v>407</v>
      </c>
      <c r="W79" s="87"/>
      <c r="X79" s="93"/>
      <c r="Y79" s="74"/>
      <c r="Z79" s="74"/>
      <c r="AA79" s="75"/>
      <c r="AB79" s="88"/>
      <c r="AC79" s="105"/>
      <c r="AD79" s="74"/>
      <c r="AE79" s="74"/>
      <c r="AF79" s="75"/>
      <c r="AG79" s="73"/>
      <c r="AH79" s="110"/>
      <c r="AI79" s="74"/>
      <c r="AJ79" s="74"/>
      <c r="AK79" s="75"/>
      <c r="AL79" s="73"/>
      <c r="AM79" s="110"/>
      <c r="AN79" s="74"/>
      <c r="AO79" s="74"/>
      <c r="AP79" s="74"/>
      <c r="AQ79" s="73"/>
      <c r="AR79" s="110"/>
      <c r="AS79" s="74">
        <v>0</v>
      </c>
      <c r="AT79" s="74">
        <v>0</v>
      </c>
      <c r="AU79" s="75">
        <v>0</v>
      </c>
      <c r="AV79" s="76">
        <f t="shared" si="16"/>
        <v>86020</v>
      </c>
      <c r="AW79" s="76">
        <f t="shared" si="16"/>
        <v>115</v>
      </c>
      <c r="AX79" s="73">
        <f t="shared" si="16"/>
        <v>515.20000000000005</v>
      </c>
      <c r="AY79" s="73">
        <f t="shared" si="16"/>
        <v>428.85</v>
      </c>
      <c r="AZ79" s="73">
        <f t="shared" si="14"/>
        <v>407</v>
      </c>
      <c r="BA79" s="306">
        <f t="shared" si="3"/>
        <v>1351.0500000000002</v>
      </c>
      <c r="BB79" s="90"/>
      <c r="BC79" s="90"/>
    </row>
    <row r="80" spans="1:55" s="5" customFormat="1" ht="13.5" thickBot="1" x14ac:dyDescent="0.25">
      <c r="A80" s="172" t="s">
        <v>54</v>
      </c>
      <c r="B80" s="173" t="s">
        <v>141</v>
      </c>
      <c r="C80" s="174"/>
      <c r="D80" s="175"/>
      <c r="E80" s="173" t="s">
        <v>93</v>
      </c>
      <c r="F80" s="174">
        <v>407</v>
      </c>
      <c r="G80" s="190">
        <f>SUM(F8:F80)</f>
        <v>13855.6</v>
      </c>
      <c r="H80" s="174">
        <f t="shared" si="15"/>
        <v>407</v>
      </c>
      <c r="I80" s="6" t="s">
        <v>162</v>
      </c>
      <c r="J80" s="172" t="s">
        <v>84</v>
      </c>
      <c r="K80" s="172"/>
      <c r="L80" s="545"/>
      <c r="M80" s="150"/>
      <c r="N80" s="141"/>
      <c r="O80" s="188"/>
      <c r="P80" s="188"/>
      <c r="Q80" s="189"/>
      <c r="R80" s="310">
        <v>0</v>
      </c>
      <c r="S80" s="310">
        <v>0</v>
      </c>
      <c r="T80" s="310">
        <f>C80</f>
        <v>0</v>
      </c>
      <c r="U80" s="310">
        <f>D80</f>
        <v>0</v>
      </c>
      <c r="V80" s="310">
        <f>F80</f>
        <v>407</v>
      </c>
      <c r="W80" s="87"/>
      <c r="X80" s="93"/>
      <c r="Y80" s="74"/>
      <c r="Z80" s="74"/>
      <c r="AA80" s="75"/>
      <c r="AB80" s="88"/>
      <c r="AC80" s="105"/>
      <c r="AD80" s="74"/>
      <c r="AE80" s="74"/>
      <c r="AF80" s="75"/>
      <c r="AG80" s="73"/>
      <c r="AH80" s="110"/>
      <c r="AI80" s="74"/>
      <c r="AJ80" s="74"/>
      <c r="AK80" s="75"/>
      <c r="AL80" s="73"/>
      <c r="AM80" s="110"/>
      <c r="AN80" s="74"/>
      <c r="AO80" s="74"/>
      <c r="AP80" s="74"/>
      <c r="AQ80" s="73"/>
      <c r="AR80" s="110"/>
      <c r="AS80" s="74">
        <v>0</v>
      </c>
      <c r="AT80" s="74">
        <v>0</v>
      </c>
      <c r="AU80" s="75">
        <v>0</v>
      </c>
      <c r="AV80" s="76">
        <f t="shared" si="16"/>
        <v>0</v>
      </c>
      <c r="AW80" s="76">
        <f t="shared" si="16"/>
        <v>0</v>
      </c>
      <c r="AX80" s="73">
        <f t="shared" si="16"/>
        <v>0</v>
      </c>
      <c r="AY80" s="73">
        <f t="shared" si="16"/>
        <v>0</v>
      </c>
      <c r="AZ80" s="73">
        <f t="shared" si="14"/>
        <v>407</v>
      </c>
      <c r="BA80" s="306">
        <f t="shared" si="3"/>
        <v>407</v>
      </c>
      <c r="BB80" s="90"/>
      <c r="BC80" s="90"/>
    </row>
    <row r="81" spans="1:55" x14ac:dyDescent="0.2">
      <c r="A81" s="343" t="s">
        <v>132</v>
      </c>
      <c r="B81" s="344" t="s">
        <v>142</v>
      </c>
      <c r="C81" s="345">
        <v>157.69999999999999</v>
      </c>
      <c r="D81" s="346">
        <v>131.26</v>
      </c>
      <c r="E81" s="344" t="s">
        <v>106</v>
      </c>
      <c r="F81" s="345">
        <v>293.38</v>
      </c>
      <c r="G81" s="348"/>
      <c r="H81" s="345">
        <f t="shared" si="15"/>
        <v>582.33999999999992</v>
      </c>
      <c r="I81" s="317" t="s">
        <v>187</v>
      </c>
      <c r="J81" s="172" t="s">
        <v>86</v>
      </c>
      <c r="K81" s="172" t="s">
        <v>342</v>
      </c>
      <c r="L81" s="550" t="s">
        <v>343</v>
      </c>
      <c r="M81" s="205">
        <v>20944</v>
      </c>
      <c r="N81" s="206">
        <v>28</v>
      </c>
      <c r="O81" s="48">
        <v>137.97999999999999</v>
      </c>
      <c r="P81" s="48">
        <v>114.85</v>
      </c>
      <c r="Q81" s="49">
        <v>286.52</v>
      </c>
      <c r="R81" s="355">
        <v>23936</v>
      </c>
      <c r="S81" s="355">
        <v>32</v>
      </c>
      <c r="T81" s="355">
        <v>157.69999999999999</v>
      </c>
      <c r="U81" s="355">
        <v>131.26</v>
      </c>
      <c r="V81" s="355">
        <v>293.38</v>
      </c>
      <c r="W81" s="68"/>
      <c r="X81" s="91"/>
      <c r="Y81" s="69"/>
      <c r="Z81" s="69"/>
      <c r="AA81" s="70"/>
      <c r="AB81" s="71"/>
      <c r="AC81" s="102"/>
      <c r="AD81" s="69"/>
      <c r="AE81" s="69"/>
      <c r="AF81" s="70"/>
      <c r="AG81" s="72"/>
      <c r="AH81" s="104"/>
      <c r="AI81" s="69"/>
      <c r="AJ81" s="69"/>
      <c r="AK81" s="70"/>
      <c r="AL81" s="73"/>
      <c r="AM81" s="110"/>
      <c r="AN81" s="74"/>
      <c r="AO81" s="74"/>
      <c r="AP81" s="74"/>
      <c r="AQ81" s="73"/>
      <c r="AR81" s="110"/>
      <c r="AS81" s="74">
        <v>0</v>
      </c>
      <c r="AT81" s="74">
        <v>0</v>
      </c>
      <c r="AU81" s="75">
        <v>0</v>
      </c>
      <c r="AV81" s="76">
        <f t="shared" si="16"/>
        <v>44880</v>
      </c>
      <c r="AW81" s="76">
        <f t="shared" si="16"/>
        <v>60</v>
      </c>
      <c r="AX81" s="73">
        <f t="shared" si="16"/>
        <v>295.67999999999995</v>
      </c>
      <c r="AY81" s="73">
        <f t="shared" si="16"/>
        <v>246.10999999999999</v>
      </c>
      <c r="AZ81" s="73">
        <f t="shared" si="14"/>
        <v>579.9</v>
      </c>
      <c r="BA81" s="306">
        <f t="shared" si="3"/>
        <v>1121.69</v>
      </c>
      <c r="BB81" s="66"/>
      <c r="BC81" s="66"/>
    </row>
    <row r="82" spans="1:55" x14ac:dyDescent="0.2">
      <c r="A82" s="5" t="s">
        <v>55</v>
      </c>
      <c r="B82" s="17" t="s">
        <v>142</v>
      </c>
      <c r="C82" s="15"/>
      <c r="D82" s="16"/>
      <c r="E82" s="17" t="s">
        <v>106</v>
      </c>
      <c r="F82" s="15"/>
      <c r="H82" s="15">
        <f t="shared" si="15"/>
        <v>0</v>
      </c>
      <c r="J82" s="5" t="s">
        <v>86</v>
      </c>
      <c r="K82" s="5" t="s">
        <v>326</v>
      </c>
      <c r="L82" s="546" t="s">
        <v>199</v>
      </c>
      <c r="M82" s="205">
        <v>18700</v>
      </c>
      <c r="N82" s="206">
        <v>25</v>
      </c>
      <c r="O82" s="48">
        <v>112</v>
      </c>
      <c r="P82" s="48">
        <v>93.23</v>
      </c>
      <c r="Q82" s="49">
        <v>270.5</v>
      </c>
      <c r="R82" s="41"/>
      <c r="S82" s="41"/>
      <c r="T82" s="41"/>
      <c r="U82" s="41"/>
      <c r="V82" s="41"/>
      <c r="W82" s="68"/>
      <c r="X82" s="91"/>
      <c r="Y82" s="69"/>
      <c r="Z82" s="69"/>
      <c r="AA82" s="70"/>
      <c r="AB82" s="71"/>
      <c r="AC82" s="102"/>
      <c r="AD82" s="69"/>
      <c r="AE82" s="69"/>
      <c r="AF82" s="70"/>
      <c r="AG82" s="72"/>
      <c r="AH82" s="104"/>
      <c r="AI82" s="69"/>
      <c r="AJ82" s="69"/>
      <c r="AK82" s="70"/>
      <c r="AL82" s="73"/>
      <c r="AM82" s="110"/>
      <c r="AN82" s="74"/>
      <c r="AO82" s="74"/>
      <c r="AP82" s="74"/>
      <c r="AQ82" s="73"/>
      <c r="AR82" s="110"/>
      <c r="AS82" s="74">
        <v>0</v>
      </c>
      <c r="AT82" s="74">
        <v>0</v>
      </c>
      <c r="AU82" s="75">
        <v>0</v>
      </c>
      <c r="AV82" s="76">
        <f t="shared" si="16"/>
        <v>18700</v>
      </c>
      <c r="AW82" s="76">
        <f t="shared" si="16"/>
        <v>25</v>
      </c>
      <c r="AX82" s="73">
        <f t="shared" si="16"/>
        <v>112</v>
      </c>
      <c r="AY82" s="73">
        <f t="shared" si="16"/>
        <v>93.23</v>
      </c>
      <c r="AZ82" s="73">
        <f t="shared" si="14"/>
        <v>270.5</v>
      </c>
      <c r="BA82" s="306">
        <f t="shared" si="3"/>
        <v>475.73</v>
      </c>
      <c r="BB82" s="66"/>
      <c r="BC82" s="66"/>
    </row>
    <row r="83" spans="1:55" x14ac:dyDescent="0.2">
      <c r="A83" s="5" t="s">
        <v>57</v>
      </c>
      <c r="B83" s="17" t="s">
        <v>142</v>
      </c>
      <c r="C83" s="15"/>
      <c r="D83" s="16"/>
      <c r="E83" s="17"/>
      <c r="F83" s="15"/>
      <c r="H83" s="15">
        <f t="shared" si="15"/>
        <v>0</v>
      </c>
      <c r="J83" s="5" t="s">
        <v>86</v>
      </c>
      <c r="K83" s="5" t="s">
        <v>320</v>
      </c>
      <c r="L83" s="546" t="s">
        <v>200</v>
      </c>
      <c r="M83" s="164">
        <v>50864</v>
      </c>
      <c r="N83" s="160">
        <v>68</v>
      </c>
      <c r="O83" s="48">
        <v>304.64</v>
      </c>
      <c r="P83" s="48">
        <v>253.58</v>
      </c>
      <c r="Q83" s="49">
        <v>404.84</v>
      </c>
      <c r="R83" s="41"/>
      <c r="S83" s="41"/>
      <c r="T83" s="41"/>
      <c r="U83" s="41"/>
      <c r="V83" s="41"/>
      <c r="W83" s="68"/>
      <c r="X83" s="91"/>
      <c r="Y83" s="69"/>
      <c r="Z83" s="69"/>
      <c r="AA83" s="70"/>
      <c r="AB83" s="71"/>
      <c r="AC83" s="102"/>
      <c r="AD83" s="69"/>
      <c r="AE83" s="69"/>
      <c r="AF83" s="70"/>
      <c r="AG83" s="72"/>
      <c r="AH83" s="104"/>
      <c r="AI83" s="69"/>
      <c r="AJ83" s="69"/>
      <c r="AK83" s="70"/>
      <c r="AL83" s="73"/>
      <c r="AM83" s="110"/>
      <c r="AN83" s="74"/>
      <c r="AO83" s="74"/>
      <c r="AP83" s="74"/>
      <c r="AQ83" s="73"/>
      <c r="AR83" s="110"/>
      <c r="AS83" s="74">
        <v>0</v>
      </c>
      <c r="AT83" s="74">
        <v>0</v>
      </c>
      <c r="AU83" s="75">
        <v>0</v>
      </c>
      <c r="AV83" s="76">
        <f t="shared" si="16"/>
        <v>50864</v>
      </c>
      <c r="AW83" s="76">
        <f t="shared" si="16"/>
        <v>68</v>
      </c>
      <c r="AX83" s="73">
        <f t="shared" si="16"/>
        <v>304.64</v>
      </c>
      <c r="AY83" s="73">
        <f t="shared" si="16"/>
        <v>253.58</v>
      </c>
      <c r="AZ83" s="73">
        <f t="shared" si="14"/>
        <v>404.84</v>
      </c>
      <c r="BA83" s="306">
        <f t="shared" ref="BA83:BA87" si="17">SUM(AX83:AZ83)</f>
        <v>963.06</v>
      </c>
      <c r="BB83" s="66"/>
      <c r="BC83" s="66"/>
    </row>
    <row r="84" spans="1:55" ht="13.5" thickBot="1" x14ac:dyDescent="0.25">
      <c r="A84" s="343" t="s">
        <v>58</v>
      </c>
      <c r="B84" s="344" t="s">
        <v>142</v>
      </c>
      <c r="C84" s="345">
        <v>112</v>
      </c>
      <c r="D84" s="346">
        <v>93.23</v>
      </c>
      <c r="E84" s="344" t="s">
        <v>106</v>
      </c>
      <c r="F84" s="345">
        <v>274.68</v>
      </c>
      <c r="G84" s="348"/>
      <c r="H84" s="345">
        <f t="shared" si="15"/>
        <v>479.91</v>
      </c>
      <c r="I84" s="317" t="s">
        <v>188</v>
      </c>
      <c r="J84" s="5" t="s">
        <v>87</v>
      </c>
      <c r="K84" s="6" t="s">
        <v>340</v>
      </c>
      <c r="L84" s="546" t="s">
        <v>262</v>
      </c>
      <c r="M84" s="164">
        <v>15708</v>
      </c>
      <c r="N84" s="160">
        <v>21</v>
      </c>
      <c r="O84" s="48">
        <v>94.08</v>
      </c>
      <c r="P84" s="48">
        <v>78.31</v>
      </c>
      <c r="Q84" s="49">
        <v>268.58</v>
      </c>
      <c r="R84" s="355">
        <v>18700</v>
      </c>
      <c r="S84" s="355">
        <v>25</v>
      </c>
      <c r="T84" s="355">
        <v>112</v>
      </c>
      <c r="U84" s="355">
        <v>93.23</v>
      </c>
      <c r="V84" s="355">
        <v>274.68</v>
      </c>
      <c r="W84" s="68"/>
      <c r="X84" s="91"/>
      <c r="Y84" s="69"/>
      <c r="Z84" s="69"/>
      <c r="AA84" s="70"/>
      <c r="AB84" s="71"/>
      <c r="AC84" s="102"/>
      <c r="AD84" s="69"/>
      <c r="AE84" s="69"/>
      <c r="AF84" s="70"/>
      <c r="AG84" s="72"/>
      <c r="AH84" s="104"/>
      <c r="AI84" s="69"/>
      <c r="AJ84" s="69"/>
      <c r="AK84" s="70"/>
      <c r="AL84" s="73"/>
      <c r="AM84" s="110"/>
      <c r="AN84" s="74"/>
      <c r="AO84" s="74"/>
      <c r="AP84" s="74"/>
      <c r="AQ84" s="73"/>
      <c r="AR84" s="110"/>
      <c r="AS84" s="74">
        <v>0</v>
      </c>
      <c r="AT84" s="74">
        <v>0</v>
      </c>
      <c r="AU84" s="75">
        <v>0</v>
      </c>
      <c r="AV84" s="76">
        <f t="shared" si="16"/>
        <v>34408</v>
      </c>
      <c r="AW84" s="76">
        <f t="shared" si="16"/>
        <v>46</v>
      </c>
      <c r="AX84" s="73">
        <f t="shared" si="16"/>
        <v>206.07999999999998</v>
      </c>
      <c r="AY84" s="73">
        <f t="shared" si="16"/>
        <v>171.54000000000002</v>
      </c>
      <c r="AZ84" s="73">
        <f t="shared" si="14"/>
        <v>543.26</v>
      </c>
      <c r="BA84" s="306">
        <f t="shared" si="17"/>
        <v>920.88</v>
      </c>
      <c r="BB84" s="66"/>
      <c r="BC84" s="66"/>
    </row>
    <row r="85" spans="1:55" ht="13.5" thickBot="1" x14ac:dyDescent="0.25">
      <c r="A85" s="5" t="s">
        <v>59</v>
      </c>
      <c r="B85" s="17" t="s">
        <v>142</v>
      </c>
      <c r="C85" s="15"/>
      <c r="D85" s="16"/>
      <c r="E85" s="186" t="s">
        <v>91</v>
      </c>
      <c r="F85" s="15"/>
      <c r="G85" s="145">
        <f>SUM(F81:F85)</f>
        <v>568.05999999999995</v>
      </c>
      <c r="H85" s="15">
        <f t="shared" si="15"/>
        <v>0</v>
      </c>
      <c r="J85" s="5" t="s">
        <v>88</v>
      </c>
      <c r="K85" s="5" t="s">
        <v>334</v>
      </c>
      <c r="L85" s="546" t="s">
        <v>201</v>
      </c>
      <c r="M85" s="164">
        <v>2992</v>
      </c>
      <c r="N85" s="160">
        <v>4</v>
      </c>
      <c r="O85" s="48">
        <v>17.920000000000002</v>
      </c>
      <c r="P85" s="48">
        <v>14.92</v>
      </c>
      <c r="Q85" s="49">
        <v>270.02</v>
      </c>
      <c r="R85" s="41"/>
      <c r="S85" s="41"/>
      <c r="T85" s="41"/>
      <c r="U85" s="41"/>
      <c r="V85" s="41"/>
      <c r="W85" s="68"/>
      <c r="X85" s="91"/>
      <c r="Y85" s="69"/>
      <c r="Z85" s="69"/>
      <c r="AA85" s="70"/>
      <c r="AB85" s="71"/>
      <c r="AC85" s="102"/>
      <c r="AD85" s="69"/>
      <c r="AE85" s="69"/>
      <c r="AF85" s="70"/>
      <c r="AG85" s="72"/>
      <c r="AH85" s="104"/>
      <c r="AI85" s="69"/>
      <c r="AJ85" s="69"/>
      <c r="AK85" s="70"/>
      <c r="AL85" s="73"/>
      <c r="AM85" s="110"/>
      <c r="AN85" s="74"/>
      <c r="AO85" s="74"/>
      <c r="AP85" s="74"/>
      <c r="AQ85" s="73"/>
      <c r="AR85" s="110"/>
      <c r="AS85" s="74">
        <v>0</v>
      </c>
      <c r="AT85" s="74">
        <v>0</v>
      </c>
      <c r="AU85" s="75">
        <v>0</v>
      </c>
      <c r="AV85" s="76">
        <f t="shared" si="16"/>
        <v>2992</v>
      </c>
      <c r="AW85" s="76">
        <f t="shared" si="16"/>
        <v>4</v>
      </c>
      <c r="AX85" s="73">
        <f t="shared" si="16"/>
        <v>17.920000000000002</v>
      </c>
      <c r="AY85" s="73">
        <f t="shared" si="16"/>
        <v>14.92</v>
      </c>
      <c r="AZ85" s="73">
        <f t="shared" si="14"/>
        <v>270.02</v>
      </c>
      <c r="BA85" s="306">
        <f t="shared" si="17"/>
        <v>302.86</v>
      </c>
      <c r="BB85" s="66"/>
      <c r="BC85" s="66"/>
    </row>
    <row r="86" spans="1:55" ht="13.5" thickBot="1" x14ac:dyDescent="0.25">
      <c r="A86" s="343" t="s">
        <v>60</v>
      </c>
      <c r="B86" s="344" t="s">
        <v>160</v>
      </c>
      <c r="C86" s="345">
        <v>124.81</v>
      </c>
      <c r="D86" s="346"/>
      <c r="E86" s="344" t="s">
        <v>62</v>
      </c>
      <c r="F86" s="345"/>
      <c r="G86" s="348"/>
      <c r="H86" s="345">
        <f t="shared" si="15"/>
        <v>124.81</v>
      </c>
      <c r="I86" s="6" t="s">
        <v>193</v>
      </c>
      <c r="J86" s="5" t="s">
        <v>89</v>
      </c>
      <c r="K86" s="5"/>
      <c r="L86" s="546" t="s">
        <v>154</v>
      </c>
      <c r="M86" s="164">
        <v>0</v>
      </c>
      <c r="N86" s="160">
        <v>0</v>
      </c>
      <c r="O86" s="48">
        <v>124.81</v>
      </c>
      <c r="P86" s="48">
        <f t="shared" ref="P86" si="18">D86</f>
        <v>0</v>
      </c>
      <c r="Q86" s="49">
        <f t="shared" ref="Q86" si="19">F86</f>
        <v>0</v>
      </c>
      <c r="R86" s="355">
        <v>0</v>
      </c>
      <c r="S86" s="355">
        <v>0</v>
      </c>
      <c r="T86" s="355">
        <v>124.81</v>
      </c>
      <c r="U86" s="355"/>
      <c r="V86" s="355"/>
      <c r="W86" s="68"/>
      <c r="X86" s="91"/>
      <c r="Y86" s="69"/>
      <c r="Z86" s="69"/>
      <c r="AA86" s="70"/>
      <c r="AB86" s="71"/>
      <c r="AC86" s="102"/>
      <c r="AD86" s="69"/>
      <c r="AE86" s="69"/>
      <c r="AF86" s="70"/>
      <c r="AG86" s="72"/>
      <c r="AH86" s="104"/>
      <c r="AI86" s="69"/>
      <c r="AJ86" s="69"/>
      <c r="AK86" s="70"/>
      <c r="AL86" s="73"/>
      <c r="AM86" s="110"/>
      <c r="AN86" s="74"/>
      <c r="AO86" s="74"/>
      <c r="AP86" s="74"/>
      <c r="AQ86" s="73"/>
      <c r="AR86" s="110"/>
      <c r="AS86" s="74">
        <v>0</v>
      </c>
      <c r="AT86" s="74">
        <v>0</v>
      </c>
      <c r="AU86" s="75">
        <v>0</v>
      </c>
      <c r="AV86" s="76">
        <f t="shared" si="16"/>
        <v>0</v>
      </c>
      <c r="AW86" s="76">
        <f t="shared" si="16"/>
        <v>0</v>
      </c>
      <c r="AX86" s="73">
        <f t="shared" si="16"/>
        <v>249.62</v>
      </c>
      <c r="AY86" s="73">
        <f t="shared" si="16"/>
        <v>0</v>
      </c>
      <c r="AZ86" s="73">
        <f t="shared" si="14"/>
        <v>0</v>
      </c>
      <c r="BA86" s="306">
        <f t="shared" si="17"/>
        <v>249.62</v>
      </c>
      <c r="BB86" s="66"/>
      <c r="BC86" s="66"/>
    </row>
    <row r="87" spans="1:55" ht="13.5" thickBot="1" x14ac:dyDescent="0.25">
      <c r="A87" s="343" t="s">
        <v>61</v>
      </c>
      <c r="B87" s="344" t="s">
        <v>143</v>
      </c>
      <c r="C87" s="345">
        <v>62.72</v>
      </c>
      <c r="D87" s="346">
        <v>54.82</v>
      </c>
      <c r="E87" s="344" t="s">
        <v>92</v>
      </c>
      <c r="F87" s="345">
        <v>140.16</v>
      </c>
      <c r="G87" s="357">
        <f>F86+F87</f>
        <v>140.16</v>
      </c>
      <c r="H87" s="345">
        <f t="shared" si="15"/>
        <v>257.7</v>
      </c>
      <c r="I87" s="6" t="s">
        <v>193</v>
      </c>
      <c r="J87" s="5" t="s">
        <v>89</v>
      </c>
      <c r="K87" s="5" t="s">
        <v>341</v>
      </c>
      <c r="L87" s="546" t="s">
        <v>153</v>
      </c>
      <c r="M87" s="167">
        <v>13464</v>
      </c>
      <c r="N87" s="161">
        <v>18</v>
      </c>
      <c r="O87" s="50">
        <v>80.64</v>
      </c>
      <c r="P87" s="50">
        <v>70.489999999999995</v>
      </c>
      <c r="Q87" s="51">
        <v>136.38999999999999</v>
      </c>
      <c r="R87" s="355">
        <v>10472</v>
      </c>
      <c r="S87" s="355">
        <v>14</v>
      </c>
      <c r="T87" s="355">
        <v>62.72</v>
      </c>
      <c r="U87" s="355">
        <v>54.82</v>
      </c>
      <c r="V87" s="355">
        <v>140.16</v>
      </c>
      <c r="W87" s="68"/>
      <c r="X87" s="91"/>
      <c r="Y87" s="69"/>
      <c r="Z87" s="69"/>
      <c r="AA87" s="70"/>
      <c r="AB87" s="71"/>
      <c r="AC87" s="102"/>
      <c r="AD87" s="69"/>
      <c r="AE87" s="69"/>
      <c r="AF87" s="70"/>
      <c r="AG87" s="72"/>
      <c r="AH87" s="104"/>
      <c r="AI87" s="69"/>
      <c r="AJ87" s="69"/>
      <c r="AK87" s="70"/>
      <c r="AL87" s="73"/>
      <c r="AM87" s="110"/>
      <c r="AN87" s="74"/>
      <c r="AO87" s="74"/>
      <c r="AP87" s="74"/>
      <c r="AQ87" s="121"/>
      <c r="AR87" s="125"/>
      <c r="AS87" s="122">
        <v>0</v>
      </c>
      <c r="AT87" s="122">
        <v>0</v>
      </c>
      <c r="AU87" s="123">
        <v>0</v>
      </c>
      <c r="AV87" s="76">
        <f t="shared" si="16"/>
        <v>23936</v>
      </c>
      <c r="AW87" s="76">
        <f t="shared" si="16"/>
        <v>32</v>
      </c>
      <c r="AX87" s="73">
        <f t="shared" si="16"/>
        <v>143.36000000000001</v>
      </c>
      <c r="AY87" s="73">
        <f t="shared" si="16"/>
        <v>125.31</v>
      </c>
      <c r="AZ87" s="73">
        <f t="shared" si="14"/>
        <v>276.54999999999995</v>
      </c>
      <c r="BA87" s="306">
        <f t="shared" si="17"/>
        <v>545.22</v>
      </c>
      <c r="BB87" s="66"/>
      <c r="BC87" s="66"/>
    </row>
    <row r="88" spans="1:55" ht="16.5" thickBot="1" x14ac:dyDescent="0.3">
      <c r="A88" s="5"/>
      <c r="B88" s="26" t="s">
        <v>96</v>
      </c>
      <c r="C88" s="28">
        <f>SUM(C8:C87)</f>
        <v>47111.049999999974</v>
      </c>
      <c r="D88" s="28">
        <f>SUM(D8:D87)</f>
        <v>32907.079999999994</v>
      </c>
      <c r="E88" s="21"/>
      <c r="F88" s="28">
        <f>SUM(F8:F87)</f>
        <v>14563.82</v>
      </c>
      <c r="G88" s="27">
        <f>SUM(G8:G87)</f>
        <v>14563.82</v>
      </c>
      <c r="H88" s="723">
        <f>SUM(H8:H87)</f>
        <v>94581.950000000026</v>
      </c>
      <c r="I88" s="321"/>
      <c r="J88" s="20" t="s">
        <v>113</v>
      </c>
      <c r="K88" s="20"/>
      <c r="L88" s="549"/>
      <c r="M88" s="168">
        <f>SUM(M8:M87)</f>
        <v>676940</v>
      </c>
      <c r="N88" s="168">
        <f>SUM(N8:N87)</f>
        <v>905</v>
      </c>
      <c r="O88" s="881">
        <f>SUM(O8:O87)</f>
        <v>4191.75</v>
      </c>
      <c r="P88" s="881">
        <f t="shared" ref="P88:AZ88" si="20">SUM(P8:P87)</f>
        <v>3388.64</v>
      </c>
      <c r="Q88" s="882">
        <f t="shared" si="20"/>
        <v>2710.3799999999997</v>
      </c>
      <c r="R88" s="57">
        <f>SUM(R8:R87)</f>
        <v>7288512</v>
      </c>
      <c r="S88" s="57">
        <f>SUM(S8:S87)</f>
        <v>9744</v>
      </c>
      <c r="T88" s="883">
        <f>SUM(T8:T87)</f>
        <v>47111.049999999974</v>
      </c>
      <c r="U88" s="883">
        <f t="shared" si="20"/>
        <v>32907.079999999994</v>
      </c>
      <c r="V88" s="884">
        <f t="shared" si="20"/>
        <v>14563.82</v>
      </c>
      <c r="W88" s="57"/>
      <c r="X88" s="94"/>
      <c r="Y88" s="58">
        <f t="shared" si="20"/>
        <v>0</v>
      </c>
      <c r="Z88" s="58">
        <f t="shared" si="20"/>
        <v>0</v>
      </c>
      <c r="AA88" s="59">
        <f t="shared" si="20"/>
        <v>0</v>
      </c>
      <c r="AB88" s="60"/>
      <c r="AC88" s="106"/>
      <c r="AD88" s="58">
        <f>SUM(AD8:AD87)</f>
        <v>0</v>
      </c>
      <c r="AE88" s="58">
        <f t="shared" si="20"/>
        <v>0</v>
      </c>
      <c r="AF88" s="59">
        <f t="shared" si="20"/>
        <v>0</v>
      </c>
      <c r="AG88" s="61"/>
      <c r="AH88" s="62"/>
      <c r="AI88" s="58">
        <f t="shared" si="20"/>
        <v>0</v>
      </c>
      <c r="AJ88" s="58">
        <f t="shared" si="20"/>
        <v>0</v>
      </c>
      <c r="AK88" s="58">
        <f t="shared" si="20"/>
        <v>0</v>
      </c>
      <c r="AL88" s="62"/>
      <c r="AM88" s="62"/>
      <c r="AN88" s="63"/>
      <c r="AO88" s="63"/>
      <c r="AP88" s="58">
        <v>0</v>
      </c>
      <c r="AQ88" s="115"/>
      <c r="AR88" s="116"/>
      <c r="AS88" s="116">
        <f t="shared" si="20"/>
        <v>0</v>
      </c>
      <c r="AT88" s="116">
        <f t="shared" si="20"/>
        <v>0</v>
      </c>
      <c r="AU88" s="117">
        <f t="shared" si="20"/>
        <v>0</v>
      </c>
      <c r="AV88" s="64">
        <f t="shared" si="20"/>
        <v>7965452</v>
      </c>
      <c r="AW88" s="64">
        <f t="shared" si="20"/>
        <v>10649</v>
      </c>
      <c r="AX88" s="308">
        <f t="shared" si="20"/>
        <v>51302.799999999988</v>
      </c>
      <c r="AY88" s="308">
        <f t="shared" si="20"/>
        <v>36295.72</v>
      </c>
      <c r="AZ88" s="308">
        <f t="shared" si="20"/>
        <v>17274.199999999997</v>
      </c>
      <c r="BA88" s="308">
        <f>SUM(BA8:BA87)</f>
        <v>104872.72000000002</v>
      </c>
      <c r="BB88" s="54"/>
      <c r="BC88" s="54"/>
    </row>
    <row r="89" spans="1:55" x14ac:dyDescent="0.2">
      <c r="F89" s="157"/>
    </row>
    <row r="90" spans="1:55" x14ac:dyDescent="0.2">
      <c r="B90" s="340" t="s">
        <v>63</v>
      </c>
      <c r="C90" s="341" t="s">
        <v>95</v>
      </c>
      <c r="D90" s="341"/>
      <c r="E90" s="340" t="s">
        <v>94</v>
      </c>
      <c r="F90" s="157"/>
    </row>
    <row r="91" spans="1:55" ht="13.5" thickBot="1" x14ac:dyDescent="0.25">
      <c r="A91" s="177" t="s">
        <v>141</v>
      </c>
      <c r="B91" s="178">
        <f>C11+C12+C13+C22+C23+C24+C25+C26+C27+C28+C29+C30+C31+C32+C33+C34+C35+C36+C47+C49+C50+C51+C52+C53+C54+C55+C58+C59+C60+C62+C63+C65+C64+C66+C68+C69+C70+C75+C79+C67</f>
        <v>31891.140000000007</v>
      </c>
      <c r="C91" s="172"/>
      <c r="D91" s="172" t="s">
        <v>158</v>
      </c>
      <c r="E91" s="179">
        <f>F11+F13+F22+F25+F26+F27+F28+F30+F31+F33+F34+F35+F36+F58+F59+F60+F68+F70+F71+F72+F73+F74+F75+F79+F80+F29</f>
        <v>8776.7199999999993</v>
      </c>
      <c r="F91" s="174">
        <f>B91+E91</f>
        <v>40667.860000000008</v>
      </c>
      <c r="G91" s="24" t="s">
        <v>173</v>
      </c>
      <c r="H91" s="15"/>
      <c r="L91" s="35" t="s">
        <v>180</v>
      </c>
      <c r="O91" s="299">
        <f>O88+P88+Q88</f>
        <v>10290.769999999999</v>
      </c>
      <c r="T91" s="299">
        <f>T88+U88+V88</f>
        <v>94581.949999999983</v>
      </c>
      <c r="BA91" s="7">
        <f>O91+T91+Y91+AD91+AI91+AN91+AS91</f>
        <v>104872.71999999999</v>
      </c>
    </row>
    <row r="92" spans="1:55" ht="13.5" thickTop="1" x14ac:dyDescent="0.2">
      <c r="A92" s="177" t="s">
        <v>141</v>
      </c>
      <c r="B92" s="172"/>
      <c r="C92" s="174">
        <f>D11+D13+D22+D26+D27+D28+D30+D31+D33+D34+D35+D36+D49+D52+D53+D58+D59+D60+D68+D70+D75+D79+D29</f>
        <v>20992.989999999994</v>
      </c>
      <c r="D92" s="172"/>
      <c r="E92" s="172"/>
      <c r="F92" s="174">
        <f>C92</f>
        <v>20992.989999999994</v>
      </c>
      <c r="G92" s="24" t="s">
        <v>185</v>
      </c>
      <c r="T92" s="3">
        <f>T91-H91</f>
        <v>94581.949999999983</v>
      </c>
    </row>
    <row r="93" spans="1:55" ht="13.5" thickBot="1" x14ac:dyDescent="0.25">
      <c r="A93" s="172"/>
      <c r="B93" s="180">
        <f>SUM(B91:B92)</f>
        <v>31891.140000000007</v>
      </c>
      <c r="C93" s="181">
        <f>SUM(C91:C92)</f>
        <v>20992.989999999994</v>
      </c>
      <c r="D93" s="182"/>
      <c r="E93" s="180">
        <f>SUM(E91:E92)</f>
        <v>8776.7199999999993</v>
      </c>
      <c r="F93" s="180">
        <f>SUM(F91:F92)</f>
        <v>61660.850000000006</v>
      </c>
      <c r="H93" s="15"/>
      <c r="T93" s="3"/>
    </row>
    <row r="94" spans="1:55" ht="13.5" thickTop="1" x14ac:dyDescent="0.2"/>
    <row r="95" spans="1:55" x14ac:dyDescent="0.2">
      <c r="A95" s="339" t="s">
        <v>141</v>
      </c>
      <c r="B95" s="324">
        <f>C15+C16+C17+C20+C21+C37+C38+C40+C41+C42+C39+C43+C44+C45+C46</f>
        <v>11456.439999999999</v>
      </c>
      <c r="C95" s="322"/>
      <c r="D95" s="322" t="s">
        <v>158</v>
      </c>
      <c r="E95" s="324">
        <f>F15+F16+F17+F20+F21+F37+F38+F39+F40+F41+F42+F43+F44+F45+F46</f>
        <v>4254.8099999999995</v>
      </c>
      <c r="F95" s="324">
        <f>B95+E95</f>
        <v>15711.249999999998</v>
      </c>
      <c r="G95" s="24" t="s">
        <v>173</v>
      </c>
    </row>
    <row r="96" spans="1:55" x14ac:dyDescent="0.2">
      <c r="A96" s="339" t="s">
        <v>141</v>
      </c>
      <c r="B96" s="322"/>
      <c r="C96" s="324">
        <f>D15+D16+D17+D20+D21+D37+D38+D39+D40+D41+D42+D43+D44+D45+D46</f>
        <v>8882.7100000000009</v>
      </c>
      <c r="D96" s="322"/>
      <c r="E96" s="322"/>
      <c r="F96" s="324">
        <f>C96</f>
        <v>8882.7100000000009</v>
      </c>
      <c r="G96" s="24" t="s">
        <v>189</v>
      </c>
    </row>
    <row r="97" spans="1:8" ht="13.5" thickBot="1" x14ac:dyDescent="0.25">
      <c r="A97" s="322"/>
      <c r="B97" s="342">
        <f>SUM(B95:B96)</f>
        <v>11456.439999999999</v>
      </c>
      <c r="C97" s="342">
        <f t="shared" ref="C97:E97" si="21">SUM(C95:C96)</f>
        <v>8882.7100000000009</v>
      </c>
      <c r="D97" s="342">
        <f t="shared" si="21"/>
        <v>0</v>
      </c>
      <c r="E97" s="342">
        <f t="shared" si="21"/>
        <v>4254.8099999999995</v>
      </c>
      <c r="F97" s="342">
        <f>SUM(F95:F96)</f>
        <v>24593.96</v>
      </c>
    </row>
    <row r="98" spans="1:8" ht="13.5" thickTop="1" x14ac:dyDescent="0.2">
      <c r="C98" s="3"/>
    </row>
    <row r="99" spans="1:8" x14ac:dyDescent="0.2">
      <c r="A99" s="349" t="s">
        <v>141</v>
      </c>
      <c r="B99" s="350">
        <f>C18+C19</f>
        <v>3306.24</v>
      </c>
      <c r="C99" s="350"/>
      <c r="D99" s="343" t="s">
        <v>158</v>
      </c>
      <c r="E99" s="345">
        <f>F18+F19</f>
        <v>824.06999999999994</v>
      </c>
      <c r="F99" s="345">
        <f>B99+C99+E99</f>
        <v>4130.3099999999995</v>
      </c>
      <c r="G99" s="24" t="s">
        <v>190</v>
      </c>
    </row>
    <row r="100" spans="1:8" x14ac:dyDescent="0.2">
      <c r="A100" s="349" t="s">
        <v>141</v>
      </c>
      <c r="B100" s="350"/>
      <c r="C100" s="350">
        <f>D18+D19</f>
        <v>2752.0699999999997</v>
      </c>
      <c r="D100" s="343"/>
      <c r="E100" s="343"/>
      <c r="F100" s="345">
        <f t="shared" ref="F100:F102" si="22">B100+C100+E100</f>
        <v>2752.0699999999997</v>
      </c>
      <c r="G100" s="24" t="s">
        <v>191</v>
      </c>
    </row>
    <row r="101" spans="1:8" x14ac:dyDescent="0.2">
      <c r="A101" s="351" t="s">
        <v>142</v>
      </c>
      <c r="B101" s="350">
        <f>C81+C84</f>
        <v>269.7</v>
      </c>
      <c r="C101" s="350">
        <f>D81+D84</f>
        <v>224.49</v>
      </c>
      <c r="D101" s="343" t="s">
        <v>157</v>
      </c>
      <c r="E101" s="345">
        <f>F81+F84</f>
        <v>568.05999999999995</v>
      </c>
      <c r="F101" s="345">
        <f t="shared" si="22"/>
        <v>1062.25</v>
      </c>
      <c r="G101" s="354" t="s">
        <v>192</v>
      </c>
    </row>
    <row r="102" spans="1:8" x14ac:dyDescent="0.2">
      <c r="A102" s="351" t="s">
        <v>143</v>
      </c>
      <c r="B102" s="350">
        <f>C86+C87</f>
        <v>187.53</v>
      </c>
      <c r="C102" s="350">
        <v>54.82</v>
      </c>
      <c r="D102" s="343" t="s">
        <v>194</v>
      </c>
      <c r="E102" s="343">
        <v>140.16</v>
      </c>
      <c r="F102" s="345">
        <f t="shared" si="22"/>
        <v>382.51</v>
      </c>
      <c r="G102" s="354"/>
    </row>
    <row r="103" spans="1:8" ht="13.5" thickBot="1" x14ac:dyDescent="0.25">
      <c r="A103" s="343"/>
      <c r="B103" s="352">
        <f>SUM(B99:B102)</f>
        <v>3763.47</v>
      </c>
      <c r="C103" s="352">
        <f>SUM(C99:C102)</f>
        <v>3031.3799999999997</v>
      </c>
      <c r="D103" s="353"/>
      <c r="E103" s="352">
        <f>SUM(E99:E102)</f>
        <v>1532.29</v>
      </c>
      <c r="F103" s="352">
        <f>B103+C103+E103</f>
        <v>8327.14</v>
      </c>
    </row>
    <row r="104" spans="1:8" ht="13.5" thickTop="1" x14ac:dyDescent="0.2"/>
    <row r="108" spans="1:8" ht="15.75" x14ac:dyDescent="0.25">
      <c r="F108" s="3">
        <f>F93+F97+F103</f>
        <v>94581.95</v>
      </c>
      <c r="H108" s="724" t="s">
        <v>68</v>
      </c>
    </row>
  </sheetData>
  <mergeCells count="17">
    <mergeCell ref="AL6:AM6"/>
    <mergeCell ref="AV6:AW6"/>
    <mergeCell ref="R5:V5"/>
    <mergeCell ref="W5:AA5"/>
    <mergeCell ref="AB5:AF5"/>
    <mergeCell ref="AG5:AK5"/>
    <mergeCell ref="AL5:AP5"/>
    <mergeCell ref="M6:N6"/>
    <mergeCell ref="R6:S6"/>
    <mergeCell ref="W6:X6"/>
    <mergeCell ref="AB6:AC6"/>
    <mergeCell ref="AG6:AH6"/>
    <mergeCell ref="AQ5:AU5"/>
    <mergeCell ref="J1:AF1"/>
    <mergeCell ref="J2:AF2"/>
    <mergeCell ref="J3:AF3"/>
    <mergeCell ref="AV5:AZ5"/>
  </mergeCells>
  <printOptions horizontalCentered="1" gridLines="1"/>
  <pageMargins left="0.25" right="0.25" top="0.75" bottom="0.75" header="0.3" footer="0.3"/>
  <pageSetup paperSize="5" orientation="landscape" r:id="rId1"/>
  <colBreaks count="1" manualBreakCount="1">
    <brk id="37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09"/>
  <sheetViews>
    <sheetView topLeftCell="E64" zoomScaleNormal="100" workbookViewId="0">
      <selection activeCell="N88" sqref="N88"/>
    </sheetView>
  </sheetViews>
  <sheetFormatPr defaultColWidth="9.140625" defaultRowHeight="12.75" x14ac:dyDescent="0.2"/>
  <cols>
    <col min="1" max="1" width="38.28515625" style="1" customWidth="1"/>
    <col min="2" max="2" width="38.7109375" style="1" customWidth="1"/>
    <col min="3" max="3" width="13.42578125" style="7" customWidth="1"/>
    <col min="4" max="4" width="39.7109375" style="7" customWidth="1"/>
    <col min="5" max="5" width="27.7109375" style="1" customWidth="1"/>
    <col min="6" max="6" width="10.42578125" style="1" bestFit="1" customWidth="1"/>
    <col min="7" max="7" width="12.140625" style="25" customWidth="1"/>
    <col min="8" max="8" width="14.7109375" style="142" customWidth="1"/>
    <col min="9" max="9" width="16.42578125" customWidth="1"/>
    <col min="10" max="10" width="10" style="1" customWidth="1"/>
    <col min="11" max="11" width="9.42578125" style="1" customWidth="1"/>
    <col min="12" max="12" width="12" style="41" customWidth="1"/>
    <col min="13" max="16" width="9.28515625" style="41" customWidth="1"/>
    <col min="17" max="18" width="9.28515625" style="13" customWidth="1"/>
    <col min="19" max="21" width="9.28515625" style="1" customWidth="1"/>
    <col min="22" max="23" width="9.28515625" style="13" customWidth="1"/>
    <col min="24" max="26" width="9.28515625" style="1" customWidth="1"/>
    <col min="27" max="28" width="9.28515625" style="14" customWidth="1"/>
    <col min="29" max="31" width="9.28515625" style="1" customWidth="1"/>
    <col min="32" max="33" width="9.28515625" style="7" customWidth="1"/>
    <col min="34" max="36" width="9.28515625" style="1" customWidth="1"/>
    <col min="37" max="38" width="9.28515625" style="7" customWidth="1"/>
    <col min="39" max="46" width="9.28515625" style="1" customWidth="1"/>
    <col min="47" max="47" width="11.5703125" style="1" customWidth="1"/>
    <col min="48" max="51" width="9.28515625" style="1" customWidth="1"/>
    <col min="52" max="52" width="14.140625" style="1" customWidth="1"/>
    <col min="53" max="53" width="10.140625" style="1" bestFit="1" customWidth="1"/>
    <col min="54" max="16384" width="9.140625" style="1"/>
  </cols>
  <sheetData>
    <row r="1" spans="1:54" ht="14.25" x14ac:dyDescent="0.2">
      <c r="A1" s="191" t="s">
        <v>144</v>
      </c>
      <c r="B1" s="192"/>
      <c r="C1" s="256"/>
      <c r="D1" s="256"/>
      <c r="E1" s="192"/>
      <c r="F1" s="192"/>
      <c r="G1" s="192"/>
      <c r="H1" s="256"/>
      <c r="J1" s="895" t="s">
        <v>126</v>
      </c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5"/>
      <c r="Z1" s="895"/>
      <c r="AA1" s="895"/>
      <c r="AB1" s="895"/>
      <c r="AC1" s="895"/>
      <c r="AD1" s="895"/>
      <c r="AE1" s="895"/>
      <c r="AF1" s="11"/>
      <c r="AG1" s="11"/>
    </row>
    <row r="2" spans="1:54" ht="14.25" x14ac:dyDescent="0.2">
      <c r="A2" s="193" t="s">
        <v>0</v>
      </c>
      <c r="B2" s="194"/>
      <c r="C2" s="11"/>
      <c r="D2" s="11"/>
      <c r="E2"/>
      <c r="F2"/>
      <c r="G2"/>
      <c r="H2" s="11"/>
      <c r="J2" s="193" t="s">
        <v>0</v>
      </c>
      <c r="K2" s="194"/>
      <c r="L2" s="11"/>
      <c r="M2" s="11"/>
      <c r="N2" s="11"/>
      <c r="O2" s="11"/>
      <c r="P2" s="11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5"/>
      <c r="AF2" s="11"/>
      <c r="AG2" s="11"/>
    </row>
    <row r="3" spans="1:54" ht="14.25" x14ac:dyDescent="0.2">
      <c r="A3" s="193" t="s">
        <v>99</v>
      </c>
      <c r="B3" s="194"/>
      <c r="C3" s="11"/>
      <c r="D3" s="11"/>
      <c r="E3"/>
      <c r="F3"/>
      <c r="G3"/>
      <c r="H3" s="11"/>
      <c r="J3" s="193" t="s">
        <v>99</v>
      </c>
      <c r="K3" s="194"/>
      <c r="L3" s="11"/>
      <c r="M3" s="11"/>
      <c r="N3" s="11"/>
      <c r="O3" s="11"/>
      <c r="P3" s="11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5"/>
      <c r="AF3" s="11"/>
      <c r="AG3" s="11"/>
    </row>
    <row r="4" spans="1:54" s="4" customFormat="1" ht="14.25" thickBot="1" x14ac:dyDescent="0.3">
      <c r="C4" s="10"/>
      <c r="D4" s="10"/>
      <c r="E4"/>
      <c r="F4"/>
      <c r="G4"/>
      <c r="H4" s="144"/>
      <c r="I4" s="232"/>
      <c r="L4" s="233"/>
      <c r="M4" s="233"/>
      <c r="N4" s="233"/>
      <c r="O4" s="233"/>
      <c r="P4" s="233"/>
      <c r="Q4" s="234"/>
      <c r="R4" s="234"/>
      <c r="S4" s="235"/>
      <c r="T4" s="235"/>
      <c r="U4" s="235"/>
      <c r="V4" s="234"/>
      <c r="W4" s="234"/>
      <c r="X4" s="235"/>
      <c r="Y4" s="235"/>
      <c r="Z4" s="235"/>
      <c r="AA4" s="236"/>
      <c r="AB4" s="236"/>
      <c r="AC4" s="235"/>
      <c r="AD4" s="235"/>
      <c r="AE4" s="235"/>
      <c r="AF4" s="237"/>
      <c r="AG4" s="237"/>
      <c r="AH4" s="235"/>
      <c r="AI4" s="235"/>
      <c r="AJ4" s="235"/>
      <c r="AK4" s="237"/>
      <c r="AL4" s="237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</row>
    <row r="5" spans="1:54" ht="13.5" thickBot="1" x14ac:dyDescent="0.25">
      <c r="A5" s="239"/>
      <c r="B5" s="240"/>
      <c r="C5" s="257"/>
      <c r="D5" s="257"/>
      <c r="E5" s="226"/>
      <c r="F5" s="226"/>
      <c r="G5" s="226"/>
      <c r="H5" s="265"/>
      <c r="I5" s="226"/>
      <c r="J5" s="241"/>
      <c r="K5" s="242"/>
      <c r="L5" s="162"/>
      <c r="M5" s="42"/>
      <c r="N5" s="42" t="s">
        <v>148</v>
      </c>
      <c r="O5" s="42"/>
      <c r="P5" s="268"/>
      <c r="Q5" s="953" t="s">
        <v>151</v>
      </c>
      <c r="R5" s="954"/>
      <c r="S5" s="954"/>
      <c r="T5" s="954"/>
      <c r="U5" s="955"/>
      <c r="V5" s="956" t="s">
        <v>135</v>
      </c>
      <c r="W5" s="957"/>
      <c r="X5" s="957"/>
      <c r="Y5" s="957"/>
      <c r="Z5" s="958"/>
      <c r="AA5" s="959" t="s">
        <v>136</v>
      </c>
      <c r="AB5" s="960"/>
      <c r="AC5" s="960"/>
      <c r="AD5" s="960"/>
      <c r="AE5" s="961"/>
      <c r="AF5" s="962" t="s">
        <v>137</v>
      </c>
      <c r="AG5" s="963"/>
      <c r="AH5" s="963"/>
      <c r="AI5" s="963"/>
      <c r="AJ5" s="964"/>
      <c r="AK5" s="965" t="s">
        <v>138</v>
      </c>
      <c r="AL5" s="966"/>
      <c r="AM5" s="966"/>
      <c r="AN5" s="966"/>
      <c r="AO5" s="967"/>
      <c r="AP5" s="943" t="s">
        <v>139</v>
      </c>
      <c r="AQ5" s="944"/>
      <c r="AR5" s="944"/>
      <c r="AS5" s="944"/>
      <c r="AT5" s="944"/>
      <c r="AU5" s="968" t="s">
        <v>112</v>
      </c>
      <c r="AV5" s="969"/>
      <c r="AW5" s="969"/>
      <c r="AX5" s="969"/>
      <c r="AY5" s="970"/>
      <c r="AZ5" s="65"/>
      <c r="BA5" s="66"/>
      <c r="BB5" s="66"/>
    </row>
    <row r="6" spans="1:54" x14ac:dyDescent="0.2">
      <c r="A6" s="128"/>
      <c r="B6" s="134" t="s">
        <v>97</v>
      </c>
      <c r="C6" s="263" t="s">
        <v>104</v>
      </c>
      <c r="D6" s="258"/>
      <c r="E6" s="128" t="s">
        <v>98</v>
      </c>
      <c r="F6" s="128" t="s">
        <v>66</v>
      </c>
      <c r="G6" s="128" t="s">
        <v>64</v>
      </c>
      <c r="H6" s="266" t="s">
        <v>68</v>
      </c>
      <c r="I6" s="99" t="s">
        <v>70</v>
      </c>
      <c r="J6" s="40"/>
      <c r="K6" s="38"/>
      <c r="L6" s="950" t="s">
        <v>131</v>
      </c>
      <c r="M6" s="952"/>
      <c r="N6" s="269"/>
      <c r="O6" s="269"/>
      <c r="P6" s="269"/>
      <c r="Q6" s="909" t="s">
        <v>131</v>
      </c>
      <c r="R6" s="910"/>
      <c r="S6" s="36"/>
      <c r="T6" s="99"/>
      <c r="U6" s="37"/>
      <c r="V6" s="948" t="s">
        <v>131</v>
      </c>
      <c r="W6" s="949"/>
      <c r="X6" s="40"/>
      <c r="Y6" s="40"/>
      <c r="Z6" s="38"/>
      <c r="AA6" s="948" t="s">
        <v>131</v>
      </c>
      <c r="AB6" s="949"/>
      <c r="AC6" s="40"/>
      <c r="AD6" s="40"/>
      <c r="AE6" s="40"/>
      <c r="AF6" s="950" t="s">
        <v>131</v>
      </c>
      <c r="AG6" s="951"/>
      <c r="AH6" s="40"/>
      <c r="AI6" s="40"/>
      <c r="AJ6" s="38"/>
      <c r="AK6" s="950" t="s">
        <v>131</v>
      </c>
      <c r="AL6" s="952"/>
      <c r="AM6" s="40"/>
      <c r="AN6" s="40"/>
      <c r="AO6" s="40"/>
      <c r="AP6" s="126" t="s">
        <v>131</v>
      </c>
      <c r="AQ6" s="37"/>
      <c r="AR6" s="36"/>
      <c r="AS6" s="99"/>
      <c r="AT6" s="36"/>
      <c r="AU6" s="909" t="s">
        <v>131</v>
      </c>
      <c r="AV6" s="910"/>
      <c r="AW6" s="40"/>
      <c r="AX6" s="40"/>
      <c r="AY6" s="128"/>
      <c r="AZ6" s="67" t="s">
        <v>114</v>
      </c>
      <c r="BA6" s="66"/>
      <c r="BB6" s="66"/>
    </row>
    <row r="7" spans="1:54" ht="15.75" thickBot="1" x14ac:dyDescent="0.3">
      <c r="A7" s="244" t="s">
        <v>100</v>
      </c>
      <c r="B7" s="137"/>
      <c r="C7" s="264" t="s">
        <v>63</v>
      </c>
      <c r="D7" s="259" t="s">
        <v>95</v>
      </c>
      <c r="E7" s="244" t="s">
        <v>102</v>
      </c>
      <c r="F7" s="244" t="s">
        <v>67</v>
      </c>
      <c r="G7" s="244" t="s">
        <v>65</v>
      </c>
      <c r="H7" s="267" t="s">
        <v>69</v>
      </c>
      <c r="I7" s="245" t="s">
        <v>71</v>
      </c>
      <c r="J7" s="246"/>
      <c r="K7" s="132" t="s">
        <v>147</v>
      </c>
      <c r="L7" s="163" t="s">
        <v>149</v>
      </c>
      <c r="M7" s="46" t="s">
        <v>150</v>
      </c>
      <c r="N7" s="270" t="s">
        <v>63</v>
      </c>
      <c r="O7" s="270" t="s">
        <v>95</v>
      </c>
      <c r="P7" s="270" t="s">
        <v>94</v>
      </c>
      <c r="Q7" s="95" t="s">
        <v>149</v>
      </c>
      <c r="R7" s="98" t="s">
        <v>150</v>
      </c>
      <c r="S7" s="96" t="s">
        <v>63</v>
      </c>
      <c r="T7" s="47" t="s">
        <v>95</v>
      </c>
      <c r="U7" s="97" t="s">
        <v>94</v>
      </c>
      <c r="V7" s="95" t="s">
        <v>149</v>
      </c>
      <c r="W7" s="98" t="s">
        <v>150</v>
      </c>
      <c r="X7" s="101" t="s">
        <v>63</v>
      </c>
      <c r="Y7" s="101" t="s">
        <v>95</v>
      </c>
      <c r="Z7" s="100" t="s">
        <v>94</v>
      </c>
      <c r="AA7" s="107" t="s">
        <v>149</v>
      </c>
      <c r="AB7" s="108" t="s">
        <v>150</v>
      </c>
      <c r="AC7" s="101" t="s">
        <v>63</v>
      </c>
      <c r="AD7" s="101" t="s">
        <v>95</v>
      </c>
      <c r="AE7" s="101" t="s">
        <v>94</v>
      </c>
      <c r="AF7" s="111" t="s">
        <v>152</v>
      </c>
      <c r="AG7" s="112" t="s">
        <v>150</v>
      </c>
      <c r="AH7" s="101" t="s">
        <v>63</v>
      </c>
      <c r="AI7" s="101" t="s">
        <v>95</v>
      </c>
      <c r="AJ7" s="100" t="s">
        <v>94</v>
      </c>
      <c r="AK7" s="111" t="s">
        <v>149</v>
      </c>
      <c r="AL7" s="114" t="s">
        <v>150</v>
      </c>
      <c r="AM7" s="101" t="s">
        <v>63</v>
      </c>
      <c r="AN7" s="101" t="s">
        <v>95</v>
      </c>
      <c r="AO7" s="101" t="s">
        <v>94</v>
      </c>
      <c r="AP7" s="111" t="s">
        <v>149</v>
      </c>
      <c r="AQ7" s="114" t="s">
        <v>150</v>
      </c>
      <c r="AR7" s="238" t="s">
        <v>63</v>
      </c>
      <c r="AS7" s="101" t="s">
        <v>95</v>
      </c>
      <c r="AT7" s="238" t="s">
        <v>94</v>
      </c>
      <c r="AU7" s="111" t="s">
        <v>149</v>
      </c>
      <c r="AV7" s="114" t="s">
        <v>150</v>
      </c>
      <c r="AW7" s="47" t="s">
        <v>63</v>
      </c>
      <c r="AX7" s="47" t="s">
        <v>95</v>
      </c>
      <c r="AY7" s="47" t="s">
        <v>94</v>
      </c>
      <c r="AZ7" s="47" t="s">
        <v>113</v>
      </c>
      <c r="BA7" s="66"/>
      <c r="BB7" s="66"/>
    </row>
    <row r="8" spans="1:54" ht="13.5" thickBot="1" x14ac:dyDescent="0.25">
      <c r="A8" s="250"/>
      <c r="B8" s="251" t="s">
        <v>159</v>
      </c>
      <c r="C8" s="260"/>
      <c r="D8" s="260"/>
      <c r="E8" s="251" t="s">
        <v>161</v>
      </c>
      <c r="F8" s="251"/>
      <c r="G8" s="251"/>
      <c r="H8" s="260">
        <f t="shared" ref="H8:H39" si="0">C8+D8+F8</f>
        <v>0</v>
      </c>
      <c r="I8" s="251"/>
      <c r="J8" s="252"/>
      <c r="K8" s="251"/>
      <c r="L8" s="260"/>
      <c r="M8" s="260"/>
      <c r="N8" s="260">
        <f>C8</f>
        <v>0</v>
      </c>
      <c r="O8" s="260">
        <f>D8</f>
        <v>0</v>
      </c>
      <c r="P8" s="260">
        <f>F8</f>
        <v>0</v>
      </c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  <c r="AC8" s="251"/>
      <c r="AD8" s="251"/>
      <c r="AE8" s="251"/>
      <c r="AF8" s="251"/>
      <c r="AG8" s="251"/>
      <c r="AH8" s="251"/>
      <c r="AI8" s="251"/>
      <c r="AJ8" s="251"/>
      <c r="AK8" s="251"/>
      <c r="AL8" s="251"/>
      <c r="AM8" s="251"/>
      <c r="AN8" s="251"/>
      <c r="AO8" s="251"/>
      <c r="AP8" s="251"/>
      <c r="AQ8" s="251"/>
      <c r="AR8" s="251">
        <v>0</v>
      </c>
      <c r="AS8" s="251">
        <v>0</v>
      </c>
      <c r="AT8" s="251">
        <v>0</v>
      </c>
      <c r="AU8" s="293">
        <f>L8+Q8+V8+AA8+AF8+AK8+AP8</f>
        <v>0</v>
      </c>
      <c r="AV8" s="293">
        <f>M8+R8+W8+AB8+AG8+AL8+AQ8</f>
        <v>0</v>
      </c>
      <c r="AW8" s="251">
        <f t="shared" ref="AW8:AW39" si="1">SUM(N8,S8,X8,AC8,AH8,AM8,AR8)</f>
        <v>0</v>
      </c>
      <c r="AX8" s="251">
        <f t="shared" ref="AX8:AX39" si="2">SUM(O8,T8,Y8,AD8,AI8,AN8,AS8)</f>
        <v>0</v>
      </c>
      <c r="AY8" s="251">
        <f t="shared" ref="AY8:AY39" si="3">SUM(P8,U8,Z8,AE8,AJ8,AO8,AT8)</f>
        <v>0</v>
      </c>
      <c r="AZ8" s="253">
        <f>SUM(AW8:AY8)</f>
        <v>0</v>
      </c>
      <c r="BA8" s="66"/>
      <c r="BB8" s="66"/>
    </row>
    <row r="9" spans="1:54" ht="13.5" thickBot="1" x14ac:dyDescent="0.25">
      <c r="A9" s="254" t="s">
        <v>3</v>
      </c>
      <c r="B9" s="221" t="s">
        <v>141</v>
      </c>
      <c r="C9" s="261"/>
      <c r="D9" s="261"/>
      <c r="E9" s="221" t="s">
        <v>103</v>
      </c>
      <c r="F9" s="221"/>
      <c r="G9" s="221"/>
      <c r="H9" s="261">
        <f t="shared" si="0"/>
        <v>0</v>
      </c>
      <c r="I9" s="221"/>
      <c r="J9" s="243" t="s">
        <v>72</v>
      </c>
      <c r="K9" s="221"/>
      <c r="L9" s="261"/>
      <c r="M9" s="261"/>
      <c r="N9" s="260">
        <f t="shared" ref="N9:N72" si="4">C9</f>
        <v>0</v>
      </c>
      <c r="O9" s="260">
        <f t="shared" ref="O9:O72" si="5">D9</f>
        <v>0</v>
      </c>
      <c r="P9" s="260">
        <f t="shared" ref="P9:P72" si="6">F9</f>
        <v>0</v>
      </c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>
        <v>0</v>
      </c>
      <c r="AS9" s="221">
        <v>0</v>
      </c>
      <c r="AT9" s="221">
        <v>0</v>
      </c>
      <c r="AU9" s="293">
        <f t="shared" ref="AU9:AU72" si="7">L9+Q9+V9+AA9+AF9+AK9+AP9</f>
        <v>0</v>
      </c>
      <c r="AV9" s="293">
        <f t="shared" ref="AV9:AV72" si="8">M9+R9+W9+AB9+AG9+AL9+AQ9</f>
        <v>0</v>
      </c>
      <c r="AW9" s="221">
        <f t="shared" si="1"/>
        <v>0</v>
      </c>
      <c r="AX9" s="221">
        <f t="shared" si="2"/>
        <v>0</v>
      </c>
      <c r="AY9" s="221">
        <f t="shared" si="3"/>
        <v>0</v>
      </c>
      <c r="AZ9" s="255">
        <f t="shared" ref="AZ9:AZ82" si="9">SUM(AW9:AY9)</f>
        <v>0</v>
      </c>
      <c r="BA9" s="66"/>
      <c r="BB9" s="66"/>
    </row>
    <row r="10" spans="1:54" ht="13.5" thickBot="1" x14ac:dyDescent="0.25">
      <c r="A10" s="254" t="s">
        <v>4</v>
      </c>
      <c r="B10" s="221" t="s">
        <v>141</v>
      </c>
      <c r="C10" s="261"/>
      <c r="D10" s="261"/>
      <c r="E10" s="221" t="s">
        <v>103</v>
      </c>
      <c r="F10" s="221"/>
      <c r="G10" s="221"/>
      <c r="H10" s="261">
        <f t="shared" si="0"/>
        <v>0</v>
      </c>
      <c r="I10" s="221"/>
      <c r="J10" s="243" t="s">
        <v>72</v>
      </c>
      <c r="K10" s="221"/>
      <c r="L10" s="261"/>
      <c r="M10" s="261"/>
      <c r="N10" s="260">
        <f t="shared" si="4"/>
        <v>0</v>
      </c>
      <c r="O10" s="260">
        <f t="shared" si="5"/>
        <v>0</v>
      </c>
      <c r="P10" s="260">
        <f t="shared" si="6"/>
        <v>0</v>
      </c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>
        <v>0</v>
      </c>
      <c r="AS10" s="221">
        <v>0</v>
      </c>
      <c r="AT10" s="221">
        <v>0</v>
      </c>
      <c r="AU10" s="293">
        <f t="shared" si="7"/>
        <v>0</v>
      </c>
      <c r="AV10" s="293">
        <f t="shared" si="8"/>
        <v>0</v>
      </c>
      <c r="AW10" s="221">
        <f t="shared" si="1"/>
        <v>0</v>
      </c>
      <c r="AX10" s="221">
        <f t="shared" si="2"/>
        <v>0</v>
      </c>
      <c r="AY10" s="221">
        <f t="shared" si="3"/>
        <v>0</v>
      </c>
      <c r="AZ10" s="255">
        <f t="shared" si="9"/>
        <v>0</v>
      </c>
      <c r="BA10" s="66"/>
      <c r="BB10" s="66"/>
    </row>
    <row r="11" spans="1:54" ht="13.5" thickBot="1" x14ac:dyDescent="0.25">
      <c r="A11" s="254" t="s">
        <v>5</v>
      </c>
      <c r="B11" s="221" t="s">
        <v>141</v>
      </c>
      <c r="C11" s="261"/>
      <c r="D11" s="261"/>
      <c r="E11" s="221" t="s">
        <v>103</v>
      </c>
      <c r="F11" s="221"/>
      <c r="G11" s="221"/>
      <c r="H11" s="261">
        <f t="shared" si="0"/>
        <v>0</v>
      </c>
      <c r="I11" s="221"/>
      <c r="J11" s="243" t="s">
        <v>73</v>
      </c>
      <c r="K11" s="221"/>
      <c r="L11" s="261"/>
      <c r="M11" s="261"/>
      <c r="N11" s="260">
        <f t="shared" si="4"/>
        <v>0</v>
      </c>
      <c r="O11" s="260">
        <f t="shared" si="5"/>
        <v>0</v>
      </c>
      <c r="P11" s="260">
        <f t="shared" si="6"/>
        <v>0</v>
      </c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>
        <v>0</v>
      </c>
      <c r="AS11" s="221">
        <v>0</v>
      </c>
      <c r="AT11" s="221">
        <v>0</v>
      </c>
      <c r="AU11" s="293">
        <f t="shared" si="7"/>
        <v>0</v>
      </c>
      <c r="AV11" s="293">
        <f t="shared" si="8"/>
        <v>0</v>
      </c>
      <c r="AW11" s="221">
        <f t="shared" si="1"/>
        <v>0</v>
      </c>
      <c r="AX11" s="221">
        <f t="shared" si="2"/>
        <v>0</v>
      </c>
      <c r="AY11" s="221">
        <f t="shared" si="3"/>
        <v>0</v>
      </c>
      <c r="AZ11" s="255">
        <f t="shared" si="9"/>
        <v>0</v>
      </c>
      <c r="BA11" s="66"/>
      <c r="BB11" s="66"/>
    </row>
    <row r="12" spans="1:54" ht="13.5" thickBot="1" x14ac:dyDescent="0.25">
      <c r="A12" s="254" t="s">
        <v>6</v>
      </c>
      <c r="B12" s="221" t="s">
        <v>141</v>
      </c>
      <c r="C12" s="261"/>
      <c r="D12" s="261"/>
      <c r="E12" s="221" t="s">
        <v>103</v>
      </c>
      <c r="F12" s="221"/>
      <c r="G12" s="221"/>
      <c r="H12" s="261">
        <f t="shared" si="0"/>
        <v>0</v>
      </c>
      <c r="I12" s="221"/>
      <c r="J12" s="243" t="s">
        <v>73</v>
      </c>
      <c r="K12" s="221"/>
      <c r="L12" s="261"/>
      <c r="M12" s="261"/>
      <c r="N12" s="260">
        <f t="shared" si="4"/>
        <v>0</v>
      </c>
      <c r="O12" s="260">
        <f t="shared" si="5"/>
        <v>0</v>
      </c>
      <c r="P12" s="260">
        <f t="shared" si="6"/>
        <v>0</v>
      </c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>
        <v>0</v>
      </c>
      <c r="AS12" s="221">
        <v>0</v>
      </c>
      <c r="AT12" s="221">
        <v>0</v>
      </c>
      <c r="AU12" s="293">
        <f t="shared" si="7"/>
        <v>0</v>
      </c>
      <c r="AV12" s="293">
        <f t="shared" si="8"/>
        <v>0</v>
      </c>
      <c r="AW12" s="221">
        <f t="shared" si="1"/>
        <v>0</v>
      </c>
      <c r="AX12" s="221">
        <f t="shared" si="2"/>
        <v>0</v>
      </c>
      <c r="AY12" s="221">
        <f t="shared" si="3"/>
        <v>0</v>
      </c>
      <c r="AZ12" s="255">
        <f>SUM(AW12:AY12)</f>
        <v>0</v>
      </c>
      <c r="BA12" s="66"/>
      <c r="BB12" s="66"/>
    </row>
    <row r="13" spans="1:54" ht="13.5" thickBot="1" x14ac:dyDescent="0.25">
      <c r="A13" s="254" t="s">
        <v>7</v>
      </c>
      <c r="B13" s="221" t="s">
        <v>141</v>
      </c>
      <c r="C13" s="261"/>
      <c r="D13" s="261"/>
      <c r="E13" s="221" t="s">
        <v>103</v>
      </c>
      <c r="F13" s="221"/>
      <c r="G13" s="221"/>
      <c r="H13" s="261">
        <f t="shared" si="0"/>
        <v>0</v>
      </c>
      <c r="I13" s="221"/>
      <c r="J13" s="243" t="s">
        <v>73</v>
      </c>
      <c r="K13" s="221"/>
      <c r="L13" s="261"/>
      <c r="M13" s="261"/>
      <c r="N13" s="260">
        <f t="shared" si="4"/>
        <v>0</v>
      </c>
      <c r="O13" s="260">
        <f t="shared" si="5"/>
        <v>0</v>
      </c>
      <c r="P13" s="260">
        <f t="shared" si="6"/>
        <v>0</v>
      </c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>
        <v>0</v>
      </c>
      <c r="AS13" s="221">
        <v>0</v>
      </c>
      <c r="AT13" s="221">
        <v>0</v>
      </c>
      <c r="AU13" s="293">
        <f t="shared" si="7"/>
        <v>0</v>
      </c>
      <c r="AV13" s="293">
        <f t="shared" si="8"/>
        <v>0</v>
      </c>
      <c r="AW13" s="221">
        <f t="shared" si="1"/>
        <v>0</v>
      </c>
      <c r="AX13" s="221">
        <f t="shared" si="2"/>
        <v>0</v>
      </c>
      <c r="AY13" s="221">
        <f t="shared" si="3"/>
        <v>0</v>
      </c>
      <c r="AZ13" s="255">
        <f t="shared" si="9"/>
        <v>0</v>
      </c>
      <c r="BA13" s="66"/>
      <c r="BB13" s="66"/>
    </row>
    <row r="14" spans="1:54" ht="13.5" thickBot="1" x14ac:dyDescent="0.25">
      <c r="A14" s="254" t="s">
        <v>120</v>
      </c>
      <c r="B14" s="221" t="s">
        <v>141</v>
      </c>
      <c r="C14" s="261"/>
      <c r="D14" s="261"/>
      <c r="E14" s="221" t="s">
        <v>103</v>
      </c>
      <c r="F14" s="221"/>
      <c r="G14" s="221"/>
      <c r="H14" s="261">
        <f t="shared" si="0"/>
        <v>0</v>
      </c>
      <c r="I14" s="221"/>
      <c r="J14" s="243" t="s">
        <v>121</v>
      </c>
      <c r="K14" s="221"/>
      <c r="L14" s="261"/>
      <c r="M14" s="261"/>
      <c r="N14" s="260">
        <f t="shared" si="4"/>
        <v>0</v>
      </c>
      <c r="O14" s="260">
        <f t="shared" si="5"/>
        <v>0</v>
      </c>
      <c r="P14" s="260">
        <f t="shared" si="6"/>
        <v>0</v>
      </c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>
        <v>0</v>
      </c>
      <c r="AS14" s="221">
        <v>0</v>
      </c>
      <c r="AT14" s="221">
        <v>0</v>
      </c>
      <c r="AU14" s="293">
        <f t="shared" si="7"/>
        <v>0</v>
      </c>
      <c r="AV14" s="293">
        <f t="shared" si="8"/>
        <v>0</v>
      </c>
      <c r="AW14" s="221">
        <f t="shared" si="1"/>
        <v>0</v>
      </c>
      <c r="AX14" s="221">
        <f t="shared" si="2"/>
        <v>0</v>
      </c>
      <c r="AY14" s="221">
        <f t="shared" si="3"/>
        <v>0</v>
      </c>
      <c r="AZ14" s="255">
        <f t="shared" si="9"/>
        <v>0</v>
      </c>
      <c r="BA14" s="66"/>
      <c r="BB14" s="66"/>
    </row>
    <row r="15" spans="1:54" ht="13.5" thickBot="1" x14ac:dyDescent="0.25">
      <c r="A15" s="254" t="s">
        <v>8</v>
      </c>
      <c r="B15" s="221" t="s">
        <v>141</v>
      </c>
      <c r="C15" s="261"/>
      <c r="D15" s="261"/>
      <c r="E15" s="221" t="s">
        <v>103</v>
      </c>
      <c r="F15" s="221"/>
      <c r="G15" s="221"/>
      <c r="H15" s="261">
        <f t="shared" si="0"/>
        <v>0</v>
      </c>
      <c r="I15" s="221"/>
      <c r="J15" s="243" t="s">
        <v>74</v>
      </c>
      <c r="K15" s="221"/>
      <c r="L15" s="261"/>
      <c r="M15" s="261"/>
      <c r="N15" s="260">
        <f t="shared" si="4"/>
        <v>0</v>
      </c>
      <c r="O15" s="260">
        <f t="shared" si="5"/>
        <v>0</v>
      </c>
      <c r="P15" s="260">
        <f t="shared" si="6"/>
        <v>0</v>
      </c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>
        <v>0</v>
      </c>
      <c r="AS15" s="221">
        <v>0</v>
      </c>
      <c r="AT15" s="221">
        <v>0</v>
      </c>
      <c r="AU15" s="293">
        <f t="shared" si="7"/>
        <v>0</v>
      </c>
      <c r="AV15" s="293">
        <f t="shared" si="8"/>
        <v>0</v>
      </c>
      <c r="AW15" s="221">
        <f t="shared" si="1"/>
        <v>0</v>
      </c>
      <c r="AX15" s="221">
        <f t="shared" si="2"/>
        <v>0</v>
      </c>
      <c r="AY15" s="221">
        <f t="shared" si="3"/>
        <v>0</v>
      </c>
      <c r="AZ15" s="255">
        <f t="shared" si="9"/>
        <v>0</v>
      </c>
      <c r="BA15" s="66"/>
      <c r="BB15" s="66"/>
    </row>
    <row r="16" spans="1:54" ht="13.5" thickBot="1" x14ac:dyDescent="0.25">
      <c r="A16" s="254" t="s">
        <v>9</v>
      </c>
      <c r="B16" s="221" t="s">
        <v>141</v>
      </c>
      <c r="C16" s="261"/>
      <c r="D16" s="261"/>
      <c r="E16" s="221" t="s">
        <v>103</v>
      </c>
      <c r="F16" s="221"/>
      <c r="G16" s="221"/>
      <c r="H16" s="261">
        <f t="shared" si="0"/>
        <v>0</v>
      </c>
      <c r="I16" s="221"/>
      <c r="J16" s="243" t="s">
        <v>74</v>
      </c>
      <c r="K16" s="221"/>
      <c r="L16" s="261"/>
      <c r="M16" s="261"/>
      <c r="N16" s="260">
        <f t="shared" si="4"/>
        <v>0</v>
      </c>
      <c r="O16" s="260">
        <f t="shared" si="5"/>
        <v>0</v>
      </c>
      <c r="P16" s="260">
        <f t="shared" si="6"/>
        <v>0</v>
      </c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>
        <v>0</v>
      </c>
      <c r="AS16" s="221">
        <v>0</v>
      </c>
      <c r="AT16" s="221">
        <v>0</v>
      </c>
      <c r="AU16" s="293">
        <f t="shared" si="7"/>
        <v>0</v>
      </c>
      <c r="AV16" s="293">
        <f t="shared" si="8"/>
        <v>0</v>
      </c>
      <c r="AW16" s="221">
        <f t="shared" si="1"/>
        <v>0</v>
      </c>
      <c r="AX16" s="221">
        <f t="shared" si="2"/>
        <v>0</v>
      </c>
      <c r="AY16" s="221">
        <f t="shared" si="3"/>
        <v>0</v>
      </c>
      <c r="AZ16" s="255">
        <f t="shared" si="9"/>
        <v>0</v>
      </c>
      <c r="BA16" s="66"/>
      <c r="BB16" s="66"/>
    </row>
    <row r="17" spans="1:55" ht="13.5" thickBot="1" x14ac:dyDescent="0.25">
      <c r="A17" s="254" t="s">
        <v>10</v>
      </c>
      <c r="B17" s="221" t="s">
        <v>141</v>
      </c>
      <c r="C17" s="261"/>
      <c r="D17" s="261"/>
      <c r="E17" s="221" t="s">
        <v>103</v>
      </c>
      <c r="F17" s="221"/>
      <c r="G17" s="221"/>
      <c r="H17" s="261">
        <f t="shared" si="0"/>
        <v>0</v>
      </c>
      <c r="I17" s="221"/>
      <c r="J17" s="243" t="s">
        <v>74</v>
      </c>
      <c r="K17" s="221"/>
      <c r="L17" s="261"/>
      <c r="M17" s="261"/>
      <c r="N17" s="260">
        <f t="shared" si="4"/>
        <v>0</v>
      </c>
      <c r="O17" s="260">
        <f t="shared" si="5"/>
        <v>0</v>
      </c>
      <c r="P17" s="260">
        <f t="shared" si="6"/>
        <v>0</v>
      </c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>
        <v>0</v>
      </c>
      <c r="AS17" s="221">
        <v>0</v>
      </c>
      <c r="AT17" s="221">
        <v>0</v>
      </c>
      <c r="AU17" s="293">
        <f t="shared" si="7"/>
        <v>0</v>
      </c>
      <c r="AV17" s="293">
        <f t="shared" si="8"/>
        <v>0</v>
      </c>
      <c r="AW17" s="221">
        <f t="shared" si="1"/>
        <v>0</v>
      </c>
      <c r="AX17" s="221">
        <f t="shared" si="2"/>
        <v>0</v>
      </c>
      <c r="AY17" s="221">
        <f t="shared" si="3"/>
        <v>0</v>
      </c>
      <c r="AZ17" s="255">
        <f t="shared" si="9"/>
        <v>0</v>
      </c>
      <c r="BA17" s="66"/>
      <c r="BB17" s="66"/>
    </row>
    <row r="18" spans="1:55" ht="13.5" thickBot="1" x14ac:dyDescent="0.25">
      <c r="A18" s="276" t="s">
        <v>11</v>
      </c>
      <c r="B18" s="277" t="s">
        <v>141</v>
      </c>
      <c r="C18" s="278">
        <v>1352.96</v>
      </c>
      <c r="D18" s="278">
        <v>1126.19</v>
      </c>
      <c r="E18" s="277" t="s">
        <v>103</v>
      </c>
      <c r="F18" s="277">
        <v>535.25</v>
      </c>
      <c r="G18" s="277">
        <v>1</v>
      </c>
      <c r="H18" s="278">
        <f t="shared" si="0"/>
        <v>3014.4</v>
      </c>
      <c r="I18" s="275" t="s">
        <v>140</v>
      </c>
      <c r="J18" s="243" t="s">
        <v>75</v>
      </c>
      <c r="K18" s="221" t="s">
        <v>156</v>
      </c>
      <c r="L18" s="261">
        <v>225896</v>
      </c>
      <c r="M18" s="261">
        <v>302</v>
      </c>
      <c r="N18" s="260">
        <f t="shared" si="4"/>
        <v>1352.96</v>
      </c>
      <c r="O18" s="260">
        <f t="shared" si="5"/>
        <v>1126.19</v>
      </c>
      <c r="P18" s="260">
        <f t="shared" si="6"/>
        <v>535.25</v>
      </c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>
        <v>0</v>
      </c>
      <c r="AS18" s="221">
        <v>0</v>
      </c>
      <c r="AT18" s="221">
        <v>0</v>
      </c>
      <c r="AU18" s="293">
        <f t="shared" si="7"/>
        <v>225896</v>
      </c>
      <c r="AV18" s="293">
        <f t="shared" si="8"/>
        <v>302</v>
      </c>
      <c r="AW18" s="221">
        <f t="shared" si="1"/>
        <v>1352.96</v>
      </c>
      <c r="AX18" s="221">
        <f t="shared" si="2"/>
        <v>1126.19</v>
      </c>
      <c r="AY18" s="221">
        <f t="shared" si="3"/>
        <v>535.25</v>
      </c>
      <c r="AZ18" s="255">
        <f>SUM(AW18:AY18)</f>
        <v>3014.4</v>
      </c>
      <c r="BA18" s="66"/>
      <c r="BB18" s="66"/>
    </row>
    <row r="19" spans="1:55" ht="13.5" thickBot="1" x14ac:dyDescent="0.25">
      <c r="A19" s="276" t="s">
        <v>12</v>
      </c>
      <c r="B19" s="277" t="s">
        <v>141</v>
      </c>
      <c r="C19" s="278">
        <v>1769.6</v>
      </c>
      <c r="D19" s="278">
        <v>1472.99</v>
      </c>
      <c r="E19" s="277" t="s">
        <v>103</v>
      </c>
      <c r="F19" s="277">
        <v>267.61</v>
      </c>
      <c r="G19" s="277">
        <v>1</v>
      </c>
      <c r="H19" s="278">
        <f t="shared" si="0"/>
        <v>3510.2000000000003</v>
      </c>
      <c r="I19" s="275" t="s">
        <v>140</v>
      </c>
      <c r="J19" s="243" t="s">
        <v>75</v>
      </c>
      <c r="K19" s="221" t="s">
        <v>155</v>
      </c>
      <c r="L19" s="261">
        <v>295460</v>
      </c>
      <c r="M19" s="261">
        <v>395</v>
      </c>
      <c r="N19" s="260">
        <f t="shared" si="4"/>
        <v>1769.6</v>
      </c>
      <c r="O19" s="260">
        <f t="shared" si="5"/>
        <v>1472.99</v>
      </c>
      <c r="P19" s="260">
        <f t="shared" si="6"/>
        <v>267.61</v>
      </c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>
        <v>0</v>
      </c>
      <c r="AS19" s="221">
        <v>0</v>
      </c>
      <c r="AT19" s="221">
        <v>0</v>
      </c>
      <c r="AU19" s="293">
        <f t="shared" si="7"/>
        <v>295460</v>
      </c>
      <c r="AV19" s="293">
        <f t="shared" si="8"/>
        <v>395</v>
      </c>
      <c r="AW19" s="221">
        <f t="shared" si="1"/>
        <v>1769.6</v>
      </c>
      <c r="AX19" s="221">
        <f t="shared" si="2"/>
        <v>1472.99</v>
      </c>
      <c r="AY19" s="221">
        <f t="shared" si="3"/>
        <v>267.61</v>
      </c>
      <c r="AZ19" s="255">
        <f t="shared" si="9"/>
        <v>3510.2000000000003</v>
      </c>
      <c r="BA19" s="77"/>
      <c r="BB19" s="66"/>
    </row>
    <row r="20" spans="1:55" ht="13.5" thickBot="1" x14ac:dyDescent="0.25">
      <c r="A20" s="254" t="s">
        <v>13</v>
      </c>
      <c r="B20" s="221" t="s">
        <v>141</v>
      </c>
      <c r="C20" s="261"/>
      <c r="D20" s="261"/>
      <c r="E20" s="221" t="s">
        <v>103</v>
      </c>
      <c r="F20" s="221"/>
      <c r="G20" s="221"/>
      <c r="H20" s="261">
        <f t="shared" si="0"/>
        <v>0</v>
      </c>
      <c r="I20" s="221"/>
      <c r="J20" s="243" t="s">
        <v>76</v>
      </c>
      <c r="K20" s="221"/>
      <c r="L20" s="261"/>
      <c r="M20" s="261"/>
      <c r="N20" s="260">
        <f t="shared" si="4"/>
        <v>0</v>
      </c>
      <c r="O20" s="260">
        <f t="shared" si="5"/>
        <v>0</v>
      </c>
      <c r="P20" s="260">
        <f t="shared" si="6"/>
        <v>0</v>
      </c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>
        <v>0</v>
      </c>
      <c r="AS20" s="221">
        <v>0</v>
      </c>
      <c r="AT20" s="221">
        <v>0</v>
      </c>
      <c r="AU20" s="293">
        <f t="shared" si="7"/>
        <v>0</v>
      </c>
      <c r="AV20" s="293">
        <f t="shared" si="8"/>
        <v>0</v>
      </c>
      <c r="AW20" s="221">
        <f t="shared" si="1"/>
        <v>0</v>
      </c>
      <c r="AX20" s="221">
        <f t="shared" si="2"/>
        <v>0</v>
      </c>
      <c r="AY20" s="221">
        <f t="shared" si="3"/>
        <v>0</v>
      </c>
      <c r="AZ20" s="255">
        <f t="shared" si="9"/>
        <v>0</v>
      </c>
      <c r="BA20" s="66"/>
      <c r="BB20" s="66"/>
    </row>
    <row r="21" spans="1:55" ht="13.5" thickBot="1" x14ac:dyDescent="0.25">
      <c r="A21" s="254" t="s">
        <v>14</v>
      </c>
      <c r="B21" s="221" t="s">
        <v>141</v>
      </c>
      <c r="C21" s="261"/>
      <c r="D21" s="261"/>
      <c r="E21" s="221" t="s">
        <v>103</v>
      </c>
      <c r="F21" s="221"/>
      <c r="G21" s="221"/>
      <c r="H21" s="261">
        <f t="shared" si="0"/>
        <v>0</v>
      </c>
      <c r="I21" s="221"/>
      <c r="J21" s="243" t="s">
        <v>76</v>
      </c>
      <c r="K21" s="221"/>
      <c r="L21" s="261"/>
      <c r="M21" s="261"/>
      <c r="N21" s="260">
        <f t="shared" si="4"/>
        <v>0</v>
      </c>
      <c r="O21" s="260">
        <f t="shared" si="5"/>
        <v>0</v>
      </c>
      <c r="P21" s="260">
        <f t="shared" si="6"/>
        <v>0</v>
      </c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>
        <v>0</v>
      </c>
      <c r="AS21" s="221">
        <v>0</v>
      </c>
      <c r="AT21" s="221">
        <v>0</v>
      </c>
      <c r="AU21" s="293">
        <f t="shared" si="7"/>
        <v>0</v>
      </c>
      <c r="AV21" s="293">
        <f t="shared" si="8"/>
        <v>0</v>
      </c>
      <c r="AW21" s="221">
        <f t="shared" si="1"/>
        <v>0</v>
      </c>
      <c r="AX21" s="221">
        <f t="shared" si="2"/>
        <v>0</v>
      </c>
      <c r="AY21" s="221">
        <f t="shared" si="3"/>
        <v>0</v>
      </c>
      <c r="AZ21" s="255">
        <f t="shared" si="9"/>
        <v>0</v>
      </c>
      <c r="BA21" s="66"/>
      <c r="BB21" s="66"/>
    </row>
    <row r="22" spans="1:55" ht="13.5" thickBot="1" x14ac:dyDescent="0.25">
      <c r="A22" s="254" t="s">
        <v>15</v>
      </c>
      <c r="B22" s="221" t="s">
        <v>141</v>
      </c>
      <c r="C22" s="261"/>
      <c r="D22" s="261"/>
      <c r="E22" s="221" t="s">
        <v>103</v>
      </c>
      <c r="F22" s="221"/>
      <c r="G22" s="221"/>
      <c r="H22" s="261">
        <f t="shared" si="0"/>
        <v>0</v>
      </c>
      <c r="I22" s="221"/>
      <c r="J22" s="243" t="s">
        <v>77</v>
      </c>
      <c r="K22" s="221"/>
      <c r="L22" s="261"/>
      <c r="M22" s="261"/>
      <c r="N22" s="260">
        <f t="shared" si="4"/>
        <v>0</v>
      </c>
      <c r="O22" s="260">
        <f t="shared" si="5"/>
        <v>0</v>
      </c>
      <c r="P22" s="260">
        <f t="shared" si="6"/>
        <v>0</v>
      </c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>
        <v>0</v>
      </c>
      <c r="AS22" s="221">
        <v>0</v>
      </c>
      <c r="AT22" s="221">
        <v>0</v>
      </c>
      <c r="AU22" s="293">
        <f t="shared" si="7"/>
        <v>0</v>
      </c>
      <c r="AV22" s="293">
        <f t="shared" si="8"/>
        <v>0</v>
      </c>
      <c r="AW22" s="221">
        <f t="shared" si="1"/>
        <v>0</v>
      </c>
      <c r="AX22" s="221">
        <f t="shared" si="2"/>
        <v>0</v>
      </c>
      <c r="AY22" s="221">
        <f t="shared" si="3"/>
        <v>0</v>
      </c>
      <c r="AZ22" s="255">
        <f t="shared" si="9"/>
        <v>0</v>
      </c>
      <c r="BA22" s="66"/>
      <c r="BB22" s="66"/>
      <c r="BC22" s="3"/>
    </row>
    <row r="23" spans="1:55" ht="13.5" thickBot="1" x14ac:dyDescent="0.25">
      <c r="A23" s="254" t="s">
        <v>16</v>
      </c>
      <c r="B23" s="221" t="s">
        <v>141</v>
      </c>
      <c r="C23" s="261"/>
      <c r="D23" s="261"/>
      <c r="E23" s="221" t="s">
        <v>103</v>
      </c>
      <c r="F23" s="221"/>
      <c r="G23" s="221"/>
      <c r="H23" s="261">
        <f t="shared" si="0"/>
        <v>0</v>
      </c>
      <c r="I23" s="221"/>
      <c r="J23" s="243" t="s">
        <v>77</v>
      </c>
      <c r="K23" s="221"/>
      <c r="L23" s="261"/>
      <c r="M23" s="261"/>
      <c r="N23" s="260">
        <f t="shared" si="4"/>
        <v>0</v>
      </c>
      <c r="O23" s="260">
        <f t="shared" si="5"/>
        <v>0</v>
      </c>
      <c r="P23" s="260">
        <f t="shared" si="6"/>
        <v>0</v>
      </c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>
        <v>0</v>
      </c>
      <c r="AS23" s="221">
        <v>0</v>
      </c>
      <c r="AT23" s="221">
        <v>0</v>
      </c>
      <c r="AU23" s="293">
        <f t="shared" si="7"/>
        <v>0</v>
      </c>
      <c r="AV23" s="293">
        <f t="shared" si="8"/>
        <v>0</v>
      </c>
      <c r="AW23" s="221">
        <f t="shared" si="1"/>
        <v>0</v>
      </c>
      <c r="AX23" s="221">
        <f t="shared" si="2"/>
        <v>0</v>
      </c>
      <c r="AY23" s="221">
        <f t="shared" si="3"/>
        <v>0</v>
      </c>
      <c r="AZ23" s="255">
        <f t="shared" si="9"/>
        <v>0</v>
      </c>
      <c r="BA23" s="66"/>
      <c r="BB23" s="66"/>
    </row>
    <row r="24" spans="1:55" ht="13.5" thickBot="1" x14ac:dyDescent="0.25">
      <c r="A24" s="254" t="s">
        <v>17</v>
      </c>
      <c r="B24" s="221" t="s">
        <v>141</v>
      </c>
      <c r="C24" s="261"/>
      <c r="D24" s="261"/>
      <c r="E24" s="221" t="s">
        <v>103</v>
      </c>
      <c r="F24" s="221"/>
      <c r="G24" s="221"/>
      <c r="H24" s="261">
        <f t="shared" si="0"/>
        <v>0</v>
      </c>
      <c r="I24" s="221"/>
      <c r="J24" s="243" t="s">
        <v>77</v>
      </c>
      <c r="K24" s="221"/>
      <c r="L24" s="261"/>
      <c r="M24" s="261"/>
      <c r="N24" s="260">
        <f t="shared" si="4"/>
        <v>0</v>
      </c>
      <c r="O24" s="260">
        <f t="shared" si="5"/>
        <v>0</v>
      </c>
      <c r="P24" s="260">
        <f t="shared" si="6"/>
        <v>0</v>
      </c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>
        <v>0</v>
      </c>
      <c r="AS24" s="221">
        <v>0</v>
      </c>
      <c r="AT24" s="221">
        <v>0</v>
      </c>
      <c r="AU24" s="293">
        <f t="shared" si="7"/>
        <v>0</v>
      </c>
      <c r="AV24" s="293">
        <f t="shared" si="8"/>
        <v>0</v>
      </c>
      <c r="AW24" s="221">
        <f t="shared" si="1"/>
        <v>0</v>
      </c>
      <c r="AX24" s="221">
        <f t="shared" si="2"/>
        <v>0</v>
      </c>
      <c r="AY24" s="221">
        <f t="shared" si="3"/>
        <v>0</v>
      </c>
      <c r="AZ24" s="255">
        <f t="shared" si="9"/>
        <v>0</v>
      </c>
      <c r="BA24" s="66"/>
      <c r="BB24" s="66"/>
    </row>
    <row r="25" spans="1:55" ht="13.5" thickBot="1" x14ac:dyDescent="0.25">
      <c r="A25" s="254" t="s">
        <v>18</v>
      </c>
      <c r="B25" s="221" t="s">
        <v>141</v>
      </c>
      <c r="C25" s="261"/>
      <c r="D25" s="261"/>
      <c r="E25" s="221" t="s">
        <v>103</v>
      </c>
      <c r="F25" s="221"/>
      <c r="G25" s="221"/>
      <c r="H25" s="261">
        <f t="shared" si="0"/>
        <v>0</v>
      </c>
      <c r="I25" s="221"/>
      <c r="J25" s="243" t="s">
        <v>77</v>
      </c>
      <c r="K25" s="221"/>
      <c r="L25" s="261"/>
      <c r="M25" s="261"/>
      <c r="N25" s="260">
        <f t="shared" si="4"/>
        <v>0</v>
      </c>
      <c r="O25" s="260">
        <f t="shared" si="5"/>
        <v>0</v>
      </c>
      <c r="P25" s="260">
        <f t="shared" si="6"/>
        <v>0</v>
      </c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>
        <v>0</v>
      </c>
      <c r="AS25" s="221">
        <v>0</v>
      </c>
      <c r="AT25" s="221">
        <v>0</v>
      </c>
      <c r="AU25" s="293">
        <f t="shared" si="7"/>
        <v>0</v>
      </c>
      <c r="AV25" s="293">
        <f t="shared" si="8"/>
        <v>0</v>
      </c>
      <c r="AW25" s="221">
        <f t="shared" si="1"/>
        <v>0</v>
      </c>
      <c r="AX25" s="221">
        <f t="shared" si="2"/>
        <v>0</v>
      </c>
      <c r="AY25" s="221">
        <f t="shared" si="3"/>
        <v>0</v>
      </c>
      <c r="AZ25" s="255">
        <f t="shared" si="9"/>
        <v>0</v>
      </c>
      <c r="BA25" s="66"/>
      <c r="BB25" s="77"/>
    </row>
    <row r="26" spans="1:55" ht="13.5" thickBot="1" x14ac:dyDescent="0.25">
      <c r="A26" s="254" t="s">
        <v>19</v>
      </c>
      <c r="B26" s="221" t="s">
        <v>141</v>
      </c>
      <c r="C26" s="261"/>
      <c r="D26" s="261"/>
      <c r="E26" s="221" t="s">
        <v>103</v>
      </c>
      <c r="F26" s="221"/>
      <c r="G26" s="221"/>
      <c r="H26" s="261">
        <f t="shared" si="0"/>
        <v>0</v>
      </c>
      <c r="I26" s="221"/>
      <c r="J26" s="243" t="s">
        <v>77</v>
      </c>
      <c r="K26" s="221"/>
      <c r="L26" s="261"/>
      <c r="M26" s="261"/>
      <c r="N26" s="260">
        <f t="shared" si="4"/>
        <v>0</v>
      </c>
      <c r="O26" s="260">
        <f t="shared" si="5"/>
        <v>0</v>
      </c>
      <c r="P26" s="260">
        <f t="shared" si="6"/>
        <v>0</v>
      </c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>
        <v>0</v>
      </c>
      <c r="AS26" s="221">
        <v>0</v>
      </c>
      <c r="AT26" s="221">
        <v>0</v>
      </c>
      <c r="AU26" s="293">
        <f t="shared" si="7"/>
        <v>0</v>
      </c>
      <c r="AV26" s="293">
        <f t="shared" si="8"/>
        <v>0</v>
      </c>
      <c r="AW26" s="221">
        <f t="shared" si="1"/>
        <v>0</v>
      </c>
      <c r="AX26" s="221">
        <f t="shared" si="2"/>
        <v>0</v>
      </c>
      <c r="AY26" s="221">
        <f t="shared" si="3"/>
        <v>0</v>
      </c>
      <c r="AZ26" s="255">
        <f t="shared" si="9"/>
        <v>0</v>
      </c>
      <c r="BA26" s="66"/>
      <c r="BB26" s="77"/>
    </row>
    <row r="27" spans="1:55" ht="13.5" thickBot="1" x14ac:dyDescent="0.25">
      <c r="A27" s="254" t="s">
        <v>20</v>
      </c>
      <c r="B27" s="221" t="s">
        <v>141</v>
      </c>
      <c r="C27" s="261"/>
      <c r="D27" s="261"/>
      <c r="E27" s="221" t="s">
        <v>103</v>
      </c>
      <c r="F27" s="221"/>
      <c r="G27" s="221"/>
      <c r="H27" s="261">
        <f t="shared" si="0"/>
        <v>0</v>
      </c>
      <c r="I27" s="221"/>
      <c r="J27" s="243" t="s">
        <v>78</v>
      </c>
      <c r="K27" s="221"/>
      <c r="L27" s="261"/>
      <c r="M27" s="261"/>
      <c r="N27" s="260">
        <f t="shared" si="4"/>
        <v>0</v>
      </c>
      <c r="O27" s="260">
        <f t="shared" si="5"/>
        <v>0</v>
      </c>
      <c r="P27" s="260">
        <f t="shared" si="6"/>
        <v>0</v>
      </c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>
        <v>0</v>
      </c>
      <c r="AS27" s="221">
        <v>0</v>
      </c>
      <c r="AT27" s="221">
        <v>0</v>
      </c>
      <c r="AU27" s="293">
        <f t="shared" si="7"/>
        <v>0</v>
      </c>
      <c r="AV27" s="293">
        <f t="shared" si="8"/>
        <v>0</v>
      </c>
      <c r="AW27" s="221">
        <f t="shared" si="1"/>
        <v>0</v>
      </c>
      <c r="AX27" s="221">
        <f t="shared" si="2"/>
        <v>0</v>
      </c>
      <c r="AY27" s="221">
        <f t="shared" si="3"/>
        <v>0</v>
      </c>
      <c r="AZ27" s="255">
        <f t="shared" si="9"/>
        <v>0</v>
      </c>
      <c r="BA27" s="66"/>
      <c r="BB27" s="66"/>
    </row>
    <row r="28" spans="1:55" ht="13.5" thickBot="1" x14ac:dyDescent="0.25">
      <c r="A28" s="254" t="s">
        <v>21</v>
      </c>
      <c r="B28" s="221" t="s">
        <v>141</v>
      </c>
      <c r="C28" s="261"/>
      <c r="D28" s="261"/>
      <c r="E28" s="221" t="s">
        <v>103</v>
      </c>
      <c r="F28" s="221"/>
      <c r="G28" s="221"/>
      <c r="H28" s="261">
        <f t="shared" si="0"/>
        <v>0</v>
      </c>
      <c r="I28" s="221"/>
      <c r="J28" s="243" t="s">
        <v>78</v>
      </c>
      <c r="K28" s="221"/>
      <c r="L28" s="261"/>
      <c r="M28" s="261"/>
      <c r="N28" s="260">
        <f t="shared" si="4"/>
        <v>0</v>
      </c>
      <c r="O28" s="260">
        <f t="shared" si="5"/>
        <v>0</v>
      </c>
      <c r="P28" s="260">
        <f t="shared" si="6"/>
        <v>0</v>
      </c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>
        <v>0</v>
      </c>
      <c r="AS28" s="221">
        <v>0</v>
      </c>
      <c r="AT28" s="221">
        <v>0</v>
      </c>
      <c r="AU28" s="293">
        <f t="shared" si="7"/>
        <v>0</v>
      </c>
      <c r="AV28" s="293">
        <f t="shared" si="8"/>
        <v>0</v>
      </c>
      <c r="AW28" s="221">
        <f t="shared" si="1"/>
        <v>0</v>
      </c>
      <c r="AX28" s="221">
        <f t="shared" si="2"/>
        <v>0</v>
      </c>
      <c r="AY28" s="221">
        <f t="shared" si="3"/>
        <v>0</v>
      </c>
      <c r="AZ28" s="255">
        <f t="shared" si="9"/>
        <v>0</v>
      </c>
      <c r="BA28" s="66"/>
      <c r="BB28" s="66"/>
    </row>
    <row r="29" spans="1:55" ht="13.5" thickBot="1" x14ac:dyDescent="0.25">
      <c r="A29" s="254" t="s">
        <v>22</v>
      </c>
      <c r="B29" s="221" t="s">
        <v>141</v>
      </c>
      <c r="C29" s="261"/>
      <c r="D29" s="261"/>
      <c r="E29" s="221" t="s">
        <v>103</v>
      </c>
      <c r="F29" s="221"/>
      <c r="G29" s="221"/>
      <c r="H29" s="261">
        <f t="shared" si="0"/>
        <v>0</v>
      </c>
      <c r="I29" s="221"/>
      <c r="J29" s="243" t="s">
        <v>79</v>
      </c>
      <c r="K29" s="221"/>
      <c r="L29" s="261"/>
      <c r="M29" s="261"/>
      <c r="N29" s="260">
        <f t="shared" si="4"/>
        <v>0</v>
      </c>
      <c r="O29" s="260">
        <f t="shared" si="5"/>
        <v>0</v>
      </c>
      <c r="P29" s="260">
        <f t="shared" si="6"/>
        <v>0</v>
      </c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>
        <v>0</v>
      </c>
      <c r="AS29" s="221">
        <v>0</v>
      </c>
      <c r="AT29" s="221">
        <v>0</v>
      </c>
      <c r="AU29" s="293">
        <f t="shared" si="7"/>
        <v>0</v>
      </c>
      <c r="AV29" s="293">
        <f t="shared" si="8"/>
        <v>0</v>
      </c>
      <c r="AW29" s="221">
        <f t="shared" si="1"/>
        <v>0</v>
      </c>
      <c r="AX29" s="221">
        <f t="shared" si="2"/>
        <v>0</v>
      </c>
      <c r="AY29" s="221">
        <f t="shared" si="3"/>
        <v>0</v>
      </c>
      <c r="AZ29" s="255">
        <f t="shared" si="9"/>
        <v>0</v>
      </c>
      <c r="BA29" s="66"/>
      <c r="BB29" s="66"/>
    </row>
    <row r="30" spans="1:55" ht="13.5" thickBot="1" x14ac:dyDescent="0.25">
      <c r="A30" s="254" t="s">
        <v>23</v>
      </c>
      <c r="B30" s="221" t="s">
        <v>141</v>
      </c>
      <c r="C30" s="261"/>
      <c r="D30" s="261"/>
      <c r="E30" s="221" t="s">
        <v>103</v>
      </c>
      <c r="F30" s="221"/>
      <c r="G30" s="221"/>
      <c r="H30" s="261">
        <f t="shared" si="0"/>
        <v>0</v>
      </c>
      <c r="I30" s="221"/>
      <c r="J30" s="243" t="s">
        <v>79</v>
      </c>
      <c r="K30" s="221"/>
      <c r="L30" s="261"/>
      <c r="M30" s="261"/>
      <c r="N30" s="260">
        <f t="shared" si="4"/>
        <v>0</v>
      </c>
      <c r="O30" s="260">
        <f t="shared" si="5"/>
        <v>0</v>
      </c>
      <c r="P30" s="260">
        <f t="shared" si="6"/>
        <v>0</v>
      </c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>
        <v>0</v>
      </c>
      <c r="AS30" s="221">
        <v>0</v>
      </c>
      <c r="AT30" s="221">
        <v>0</v>
      </c>
      <c r="AU30" s="293">
        <f t="shared" si="7"/>
        <v>0</v>
      </c>
      <c r="AV30" s="293">
        <f t="shared" si="8"/>
        <v>0</v>
      </c>
      <c r="AW30" s="221">
        <f t="shared" si="1"/>
        <v>0</v>
      </c>
      <c r="AX30" s="221">
        <f t="shared" si="2"/>
        <v>0</v>
      </c>
      <c r="AY30" s="221">
        <f t="shared" si="3"/>
        <v>0</v>
      </c>
      <c r="AZ30" s="255">
        <f t="shared" si="9"/>
        <v>0</v>
      </c>
      <c r="BA30" s="66"/>
      <c r="BB30" s="66"/>
    </row>
    <row r="31" spans="1:55" ht="13.5" thickBot="1" x14ac:dyDescent="0.25">
      <c r="A31" s="254" t="s">
        <v>24</v>
      </c>
      <c r="B31" s="221" t="s">
        <v>141</v>
      </c>
      <c r="C31" s="261"/>
      <c r="D31" s="261"/>
      <c r="E31" s="221" t="s">
        <v>103</v>
      </c>
      <c r="F31" s="221"/>
      <c r="G31" s="221"/>
      <c r="H31" s="261">
        <f t="shared" si="0"/>
        <v>0</v>
      </c>
      <c r="I31" s="221"/>
      <c r="J31" s="243" t="s">
        <v>79</v>
      </c>
      <c r="K31" s="221"/>
      <c r="L31" s="261"/>
      <c r="M31" s="261"/>
      <c r="N31" s="260">
        <f t="shared" si="4"/>
        <v>0</v>
      </c>
      <c r="O31" s="260">
        <f t="shared" si="5"/>
        <v>0</v>
      </c>
      <c r="P31" s="260">
        <f t="shared" si="6"/>
        <v>0</v>
      </c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>
        <v>0</v>
      </c>
      <c r="AS31" s="221">
        <v>0</v>
      </c>
      <c r="AT31" s="221">
        <v>0</v>
      </c>
      <c r="AU31" s="293">
        <f t="shared" si="7"/>
        <v>0</v>
      </c>
      <c r="AV31" s="293">
        <f t="shared" si="8"/>
        <v>0</v>
      </c>
      <c r="AW31" s="221">
        <f t="shared" si="1"/>
        <v>0</v>
      </c>
      <c r="AX31" s="221">
        <f t="shared" si="2"/>
        <v>0</v>
      </c>
      <c r="AY31" s="221">
        <f t="shared" si="3"/>
        <v>0</v>
      </c>
      <c r="AZ31" s="255">
        <f t="shared" si="9"/>
        <v>0</v>
      </c>
      <c r="BA31" s="66"/>
      <c r="BB31" s="66"/>
    </row>
    <row r="32" spans="1:55" ht="13.5" thickBot="1" x14ac:dyDescent="0.25">
      <c r="A32" s="254" t="s">
        <v>25</v>
      </c>
      <c r="B32" s="221" t="s">
        <v>141</v>
      </c>
      <c r="C32" s="261"/>
      <c r="D32" s="261"/>
      <c r="E32" s="221" t="s">
        <v>103</v>
      </c>
      <c r="F32" s="221"/>
      <c r="G32" s="221"/>
      <c r="H32" s="261">
        <f t="shared" si="0"/>
        <v>0</v>
      </c>
      <c r="I32" s="221"/>
      <c r="J32" s="243" t="s">
        <v>80</v>
      </c>
      <c r="K32" s="221"/>
      <c r="L32" s="261"/>
      <c r="M32" s="261"/>
      <c r="N32" s="260">
        <f t="shared" si="4"/>
        <v>0</v>
      </c>
      <c r="O32" s="260">
        <f t="shared" si="5"/>
        <v>0</v>
      </c>
      <c r="P32" s="260">
        <f t="shared" si="6"/>
        <v>0</v>
      </c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>
        <v>0</v>
      </c>
      <c r="AS32" s="221">
        <v>0</v>
      </c>
      <c r="AT32" s="221">
        <v>0</v>
      </c>
      <c r="AU32" s="293">
        <f t="shared" si="7"/>
        <v>0</v>
      </c>
      <c r="AV32" s="293">
        <f t="shared" si="8"/>
        <v>0</v>
      </c>
      <c r="AW32" s="221">
        <f t="shared" si="1"/>
        <v>0</v>
      </c>
      <c r="AX32" s="221">
        <f t="shared" si="2"/>
        <v>0</v>
      </c>
      <c r="AY32" s="221">
        <f t="shared" si="3"/>
        <v>0</v>
      </c>
      <c r="AZ32" s="255">
        <f t="shared" si="9"/>
        <v>0</v>
      </c>
      <c r="BA32" s="66"/>
      <c r="BB32" s="66"/>
    </row>
    <row r="33" spans="1:54" ht="13.5" thickBot="1" x14ac:dyDescent="0.25">
      <c r="A33" s="254" t="s">
        <v>26</v>
      </c>
      <c r="B33" s="221" t="s">
        <v>141</v>
      </c>
      <c r="C33" s="261"/>
      <c r="D33" s="261"/>
      <c r="E33" s="221" t="s">
        <v>103</v>
      </c>
      <c r="F33" s="221"/>
      <c r="G33" s="221"/>
      <c r="H33" s="261">
        <f t="shared" si="0"/>
        <v>0</v>
      </c>
      <c r="I33" s="221"/>
      <c r="J33" s="243" t="s">
        <v>81</v>
      </c>
      <c r="K33" s="221"/>
      <c r="L33" s="261"/>
      <c r="M33" s="261"/>
      <c r="N33" s="260">
        <f t="shared" si="4"/>
        <v>0</v>
      </c>
      <c r="O33" s="260">
        <f t="shared" si="5"/>
        <v>0</v>
      </c>
      <c r="P33" s="260">
        <f t="shared" si="6"/>
        <v>0</v>
      </c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>
        <v>0</v>
      </c>
      <c r="AS33" s="221">
        <v>0</v>
      </c>
      <c r="AT33" s="221">
        <v>0</v>
      </c>
      <c r="AU33" s="293">
        <f t="shared" si="7"/>
        <v>0</v>
      </c>
      <c r="AV33" s="293">
        <f t="shared" si="8"/>
        <v>0</v>
      </c>
      <c r="AW33" s="221">
        <f t="shared" si="1"/>
        <v>0</v>
      </c>
      <c r="AX33" s="221">
        <f t="shared" si="2"/>
        <v>0</v>
      </c>
      <c r="AY33" s="221">
        <f t="shared" si="3"/>
        <v>0</v>
      </c>
      <c r="AZ33" s="255">
        <f t="shared" si="9"/>
        <v>0</v>
      </c>
      <c r="BA33" s="66"/>
      <c r="BB33" s="66"/>
    </row>
    <row r="34" spans="1:54" ht="13.5" thickBot="1" x14ac:dyDescent="0.25">
      <c r="A34" s="254" t="s">
        <v>27</v>
      </c>
      <c r="B34" s="221" t="s">
        <v>141</v>
      </c>
      <c r="C34" s="261"/>
      <c r="D34" s="261"/>
      <c r="E34" s="221" t="s">
        <v>103</v>
      </c>
      <c r="F34" s="221"/>
      <c r="G34" s="221"/>
      <c r="H34" s="261">
        <f t="shared" si="0"/>
        <v>0</v>
      </c>
      <c r="I34" s="221"/>
      <c r="J34" s="243" t="s">
        <v>81</v>
      </c>
      <c r="K34" s="221"/>
      <c r="L34" s="261"/>
      <c r="M34" s="261"/>
      <c r="N34" s="260">
        <f t="shared" si="4"/>
        <v>0</v>
      </c>
      <c r="O34" s="260">
        <f t="shared" si="5"/>
        <v>0</v>
      </c>
      <c r="P34" s="260">
        <f t="shared" si="6"/>
        <v>0</v>
      </c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H34" s="221"/>
      <c r="AI34" s="221"/>
      <c r="AJ34" s="221"/>
      <c r="AK34" s="221"/>
      <c r="AL34" s="221"/>
      <c r="AM34" s="221"/>
      <c r="AN34" s="221"/>
      <c r="AO34" s="221"/>
      <c r="AP34" s="221"/>
      <c r="AQ34" s="221"/>
      <c r="AR34" s="221">
        <v>0</v>
      </c>
      <c r="AS34" s="221">
        <v>0</v>
      </c>
      <c r="AT34" s="221">
        <v>0</v>
      </c>
      <c r="AU34" s="293">
        <f t="shared" si="7"/>
        <v>0</v>
      </c>
      <c r="AV34" s="293">
        <f t="shared" si="8"/>
        <v>0</v>
      </c>
      <c r="AW34" s="221">
        <f t="shared" si="1"/>
        <v>0</v>
      </c>
      <c r="AX34" s="221">
        <f t="shared" si="2"/>
        <v>0</v>
      </c>
      <c r="AY34" s="221">
        <f t="shared" si="3"/>
        <v>0</v>
      </c>
      <c r="AZ34" s="255">
        <f t="shared" si="9"/>
        <v>0</v>
      </c>
      <c r="BA34" s="66"/>
      <c r="BB34" s="66"/>
    </row>
    <row r="35" spans="1:54" ht="13.5" thickBot="1" x14ac:dyDescent="0.25">
      <c r="A35" s="254" t="s">
        <v>28</v>
      </c>
      <c r="B35" s="221" t="s">
        <v>141</v>
      </c>
      <c r="C35" s="261"/>
      <c r="D35" s="261"/>
      <c r="E35" s="221" t="s">
        <v>103</v>
      </c>
      <c r="F35" s="221"/>
      <c r="G35" s="221"/>
      <c r="H35" s="261">
        <f t="shared" si="0"/>
        <v>0</v>
      </c>
      <c r="I35" s="221"/>
      <c r="J35" s="243" t="s">
        <v>81</v>
      </c>
      <c r="K35" s="221"/>
      <c r="L35" s="261"/>
      <c r="M35" s="261"/>
      <c r="N35" s="260">
        <f t="shared" si="4"/>
        <v>0</v>
      </c>
      <c r="O35" s="260">
        <f t="shared" si="5"/>
        <v>0</v>
      </c>
      <c r="P35" s="260">
        <f t="shared" si="6"/>
        <v>0</v>
      </c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>
        <v>0</v>
      </c>
      <c r="AS35" s="221">
        <v>0</v>
      </c>
      <c r="AT35" s="221">
        <v>0</v>
      </c>
      <c r="AU35" s="293">
        <f t="shared" si="7"/>
        <v>0</v>
      </c>
      <c r="AV35" s="293">
        <f t="shared" si="8"/>
        <v>0</v>
      </c>
      <c r="AW35" s="221">
        <f t="shared" si="1"/>
        <v>0</v>
      </c>
      <c r="AX35" s="221">
        <f t="shared" si="2"/>
        <v>0</v>
      </c>
      <c r="AY35" s="221">
        <f t="shared" si="3"/>
        <v>0</v>
      </c>
      <c r="AZ35" s="255">
        <f t="shared" si="9"/>
        <v>0</v>
      </c>
      <c r="BA35" s="66"/>
      <c r="BB35" s="66"/>
    </row>
    <row r="36" spans="1:54" ht="13.5" thickBot="1" x14ac:dyDescent="0.25">
      <c r="A36" s="254" t="s">
        <v>29</v>
      </c>
      <c r="B36" s="221" t="s">
        <v>141</v>
      </c>
      <c r="C36" s="261"/>
      <c r="D36" s="261"/>
      <c r="E36" s="221" t="s">
        <v>103</v>
      </c>
      <c r="F36" s="221"/>
      <c r="G36" s="221"/>
      <c r="H36" s="261">
        <f t="shared" si="0"/>
        <v>0</v>
      </c>
      <c r="I36" s="221"/>
      <c r="J36" s="243" t="s">
        <v>81</v>
      </c>
      <c r="K36" s="221"/>
      <c r="L36" s="261"/>
      <c r="M36" s="261"/>
      <c r="N36" s="260">
        <f t="shared" si="4"/>
        <v>0</v>
      </c>
      <c r="O36" s="260">
        <f t="shared" si="5"/>
        <v>0</v>
      </c>
      <c r="P36" s="260">
        <f t="shared" si="6"/>
        <v>0</v>
      </c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>
        <v>0</v>
      </c>
      <c r="AS36" s="221">
        <v>0</v>
      </c>
      <c r="AT36" s="221">
        <v>0</v>
      </c>
      <c r="AU36" s="293">
        <f t="shared" si="7"/>
        <v>0</v>
      </c>
      <c r="AV36" s="293">
        <f t="shared" si="8"/>
        <v>0</v>
      </c>
      <c r="AW36" s="221">
        <f t="shared" si="1"/>
        <v>0</v>
      </c>
      <c r="AX36" s="221">
        <f t="shared" si="2"/>
        <v>0</v>
      </c>
      <c r="AY36" s="221">
        <f t="shared" si="3"/>
        <v>0</v>
      </c>
      <c r="AZ36" s="255">
        <f t="shared" si="9"/>
        <v>0</v>
      </c>
      <c r="BA36" s="66"/>
      <c r="BB36" s="66"/>
    </row>
    <row r="37" spans="1:54" s="12" customFormat="1" ht="13.5" thickBot="1" x14ac:dyDescent="0.25">
      <c r="A37" s="254" t="s">
        <v>30</v>
      </c>
      <c r="B37" s="221" t="s">
        <v>141</v>
      </c>
      <c r="C37" s="261"/>
      <c r="D37" s="261"/>
      <c r="E37" s="221" t="s">
        <v>103</v>
      </c>
      <c r="F37" s="221"/>
      <c r="G37" s="221"/>
      <c r="H37" s="261">
        <f t="shared" si="0"/>
        <v>0</v>
      </c>
      <c r="I37" s="221"/>
      <c r="J37" s="243" t="s">
        <v>82</v>
      </c>
      <c r="K37" s="221"/>
      <c r="L37" s="261"/>
      <c r="M37" s="261"/>
      <c r="N37" s="260">
        <f t="shared" si="4"/>
        <v>0</v>
      </c>
      <c r="O37" s="260">
        <f t="shared" si="5"/>
        <v>0</v>
      </c>
      <c r="P37" s="260">
        <f t="shared" si="6"/>
        <v>0</v>
      </c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21"/>
      <c r="AN37" s="221"/>
      <c r="AO37" s="221"/>
      <c r="AP37" s="221"/>
      <c r="AQ37" s="221"/>
      <c r="AR37" s="221">
        <v>0</v>
      </c>
      <c r="AS37" s="221">
        <v>0</v>
      </c>
      <c r="AT37" s="221">
        <v>0</v>
      </c>
      <c r="AU37" s="293">
        <f t="shared" si="7"/>
        <v>0</v>
      </c>
      <c r="AV37" s="293">
        <f t="shared" si="8"/>
        <v>0</v>
      </c>
      <c r="AW37" s="221">
        <f t="shared" si="1"/>
        <v>0</v>
      </c>
      <c r="AX37" s="221">
        <f t="shared" si="2"/>
        <v>0</v>
      </c>
      <c r="AY37" s="221">
        <f t="shared" si="3"/>
        <v>0</v>
      </c>
      <c r="AZ37" s="255">
        <f t="shared" si="9"/>
        <v>0</v>
      </c>
      <c r="BA37" s="86"/>
      <c r="BB37" s="86"/>
    </row>
    <row r="38" spans="1:54" s="12" customFormat="1" ht="13.5" thickBot="1" x14ac:dyDescent="0.25">
      <c r="A38" s="254" t="s">
        <v>31</v>
      </c>
      <c r="B38" s="221" t="s">
        <v>141</v>
      </c>
      <c r="C38" s="261"/>
      <c r="D38" s="261"/>
      <c r="E38" s="221" t="s">
        <v>103</v>
      </c>
      <c r="F38" s="221"/>
      <c r="G38" s="221"/>
      <c r="H38" s="261">
        <f t="shared" si="0"/>
        <v>0</v>
      </c>
      <c r="I38" s="221"/>
      <c r="J38" s="243" t="s">
        <v>82</v>
      </c>
      <c r="K38" s="221"/>
      <c r="L38" s="261"/>
      <c r="M38" s="261"/>
      <c r="N38" s="260">
        <f t="shared" si="4"/>
        <v>0</v>
      </c>
      <c r="O38" s="260">
        <f t="shared" si="5"/>
        <v>0</v>
      </c>
      <c r="P38" s="260">
        <f t="shared" si="6"/>
        <v>0</v>
      </c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  <c r="AQ38" s="221"/>
      <c r="AR38" s="221">
        <v>0</v>
      </c>
      <c r="AS38" s="221">
        <v>0</v>
      </c>
      <c r="AT38" s="221">
        <v>0</v>
      </c>
      <c r="AU38" s="293">
        <f t="shared" si="7"/>
        <v>0</v>
      </c>
      <c r="AV38" s="293">
        <f t="shared" si="8"/>
        <v>0</v>
      </c>
      <c r="AW38" s="221">
        <f t="shared" si="1"/>
        <v>0</v>
      </c>
      <c r="AX38" s="221">
        <f t="shared" si="2"/>
        <v>0</v>
      </c>
      <c r="AY38" s="221">
        <f t="shared" si="3"/>
        <v>0</v>
      </c>
      <c r="AZ38" s="255">
        <f t="shared" si="9"/>
        <v>0</v>
      </c>
      <c r="BA38" s="86"/>
      <c r="BB38" s="86"/>
    </row>
    <row r="39" spans="1:54" s="12" customFormat="1" ht="13.5" thickBot="1" x14ac:dyDescent="0.25">
      <c r="A39" s="254" t="s">
        <v>32</v>
      </c>
      <c r="B39" s="221" t="s">
        <v>141</v>
      </c>
      <c r="C39" s="261"/>
      <c r="D39" s="261"/>
      <c r="E39" s="221" t="s">
        <v>103</v>
      </c>
      <c r="F39" s="221"/>
      <c r="G39" s="221"/>
      <c r="H39" s="261">
        <f t="shared" si="0"/>
        <v>0</v>
      </c>
      <c r="I39" s="221"/>
      <c r="J39" s="243" t="s">
        <v>82</v>
      </c>
      <c r="K39" s="221"/>
      <c r="L39" s="261"/>
      <c r="M39" s="261"/>
      <c r="N39" s="260">
        <f t="shared" si="4"/>
        <v>0</v>
      </c>
      <c r="O39" s="260">
        <f t="shared" si="5"/>
        <v>0</v>
      </c>
      <c r="P39" s="260">
        <f t="shared" si="6"/>
        <v>0</v>
      </c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>
        <v>0</v>
      </c>
      <c r="AS39" s="221">
        <v>0</v>
      </c>
      <c r="AT39" s="221">
        <v>0</v>
      </c>
      <c r="AU39" s="293">
        <f t="shared" si="7"/>
        <v>0</v>
      </c>
      <c r="AV39" s="293">
        <f t="shared" si="8"/>
        <v>0</v>
      </c>
      <c r="AW39" s="221">
        <f t="shared" si="1"/>
        <v>0</v>
      </c>
      <c r="AX39" s="221">
        <f t="shared" si="2"/>
        <v>0</v>
      </c>
      <c r="AY39" s="221">
        <f t="shared" si="3"/>
        <v>0</v>
      </c>
      <c r="AZ39" s="255">
        <f t="shared" si="9"/>
        <v>0</v>
      </c>
      <c r="BA39" s="86"/>
      <c r="BB39" s="86"/>
    </row>
    <row r="40" spans="1:54" s="12" customFormat="1" ht="13.5" thickBot="1" x14ac:dyDescent="0.25">
      <c r="A40" s="254" t="s">
        <v>33</v>
      </c>
      <c r="B40" s="221" t="s">
        <v>141</v>
      </c>
      <c r="C40" s="261"/>
      <c r="D40" s="261"/>
      <c r="E40" s="221" t="s">
        <v>103</v>
      </c>
      <c r="F40" s="221"/>
      <c r="G40" s="221"/>
      <c r="H40" s="261">
        <f t="shared" ref="H40:H71" si="10">C40+D40+F40</f>
        <v>0</v>
      </c>
      <c r="I40" s="221"/>
      <c r="J40" s="243" t="s">
        <v>82</v>
      </c>
      <c r="K40" s="221"/>
      <c r="L40" s="261"/>
      <c r="M40" s="261"/>
      <c r="N40" s="260">
        <f t="shared" si="4"/>
        <v>0</v>
      </c>
      <c r="O40" s="260">
        <f t="shared" si="5"/>
        <v>0</v>
      </c>
      <c r="P40" s="260">
        <f t="shared" si="6"/>
        <v>0</v>
      </c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>
        <v>0</v>
      </c>
      <c r="AS40" s="221">
        <v>0</v>
      </c>
      <c r="AT40" s="221">
        <v>0</v>
      </c>
      <c r="AU40" s="293">
        <f t="shared" si="7"/>
        <v>0</v>
      </c>
      <c r="AV40" s="293">
        <f t="shared" si="8"/>
        <v>0</v>
      </c>
      <c r="AW40" s="221">
        <f t="shared" ref="AW40:AW71" si="11">SUM(N40,S40,X40,AC40,AH40,AM40,AR40)</f>
        <v>0</v>
      </c>
      <c r="AX40" s="221">
        <f t="shared" ref="AX40:AX71" si="12">SUM(O40,T40,Y40,AD40,AI40,AN40,AS40)</f>
        <v>0</v>
      </c>
      <c r="AY40" s="221">
        <f t="shared" ref="AY40:AY71" si="13">SUM(P40,U40,Z40,AE40,AJ40,AO40,AT40)</f>
        <v>0</v>
      </c>
      <c r="AZ40" s="255">
        <f t="shared" si="9"/>
        <v>0</v>
      </c>
      <c r="BA40" s="86"/>
      <c r="BB40" s="86"/>
    </row>
    <row r="41" spans="1:54" ht="13.5" thickBot="1" x14ac:dyDescent="0.25">
      <c r="A41" s="254" t="s">
        <v>34</v>
      </c>
      <c r="B41" s="221" t="s">
        <v>141</v>
      </c>
      <c r="C41" s="261"/>
      <c r="D41" s="261"/>
      <c r="E41" s="221" t="s">
        <v>103</v>
      </c>
      <c r="F41" s="221"/>
      <c r="G41" s="221"/>
      <c r="H41" s="261">
        <f t="shared" si="10"/>
        <v>0</v>
      </c>
      <c r="I41" s="221"/>
      <c r="J41" s="243" t="s">
        <v>82</v>
      </c>
      <c r="K41" s="221"/>
      <c r="L41" s="261"/>
      <c r="M41" s="261"/>
      <c r="N41" s="260">
        <f t="shared" si="4"/>
        <v>0</v>
      </c>
      <c r="O41" s="260">
        <f t="shared" si="5"/>
        <v>0</v>
      </c>
      <c r="P41" s="260">
        <f t="shared" si="6"/>
        <v>0</v>
      </c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1"/>
      <c r="AK41" s="221"/>
      <c r="AL41" s="221"/>
      <c r="AM41" s="221"/>
      <c r="AN41" s="221"/>
      <c r="AO41" s="221"/>
      <c r="AP41" s="221"/>
      <c r="AQ41" s="221"/>
      <c r="AR41" s="221">
        <v>0</v>
      </c>
      <c r="AS41" s="221">
        <v>0</v>
      </c>
      <c r="AT41" s="221">
        <v>0</v>
      </c>
      <c r="AU41" s="293">
        <f t="shared" si="7"/>
        <v>0</v>
      </c>
      <c r="AV41" s="293">
        <f t="shared" si="8"/>
        <v>0</v>
      </c>
      <c r="AW41" s="221">
        <f t="shared" si="11"/>
        <v>0</v>
      </c>
      <c r="AX41" s="221">
        <f t="shared" si="12"/>
        <v>0</v>
      </c>
      <c r="AY41" s="221">
        <f t="shared" si="13"/>
        <v>0</v>
      </c>
      <c r="AZ41" s="255">
        <f t="shared" si="9"/>
        <v>0</v>
      </c>
      <c r="BA41" s="66"/>
      <c r="BB41" s="66"/>
    </row>
    <row r="42" spans="1:54" s="12" customFormat="1" ht="13.5" thickBot="1" x14ac:dyDescent="0.25">
      <c r="A42" s="254" t="s">
        <v>35</v>
      </c>
      <c r="B42" s="221" t="s">
        <v>141</v>
      </c>
      <c r="C42" s="261"/>
      <c r="D42" s="261"/>
      <c r="E42" s="221" t="s">
        <v>103</v>
      </c>
      <c r="F42" s="221"/>
      <c r="G42" s="221"/>
      <c r="H42" s="261">
        <f t="shared" si="10"/>
        <v>0</v>
      </c>
      <c r="I42" s="221"/>
      <c r="J42" s="243" t="s">
        <v>82</v>
      </c>
      <c r="K42" s="221"/>
      <c r="L42" s="261"/>
      <c r="M42" s="261"/>
      <c r="N42" s="260">
        <f t="shared" si="4"/>
        <v>0</v>
      </c>
      <c r="O42" s="260">
        <f t="shared" si="5"/>
        <v>0</v>
      </c>
      <c r="P42" s="260">
        <f t="shared" si="6"/>
        <v>0</v>
      </c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>
        <v>0</v>
      </c>
      <c r="AS42" s="221">
        <v>0</v>
      </c>
      <c r="AT42" s="221">
        <v>0</v>
      </c>
      <c r="AU42" s="293">
        <f t="shared" si="7"/>
        <v>0</v>
      </c>
      <c r="AV42" s="293">
        <f t="shared" si="8"/>
        <v>0</v>
      </c>
      <c r="AW42" s="221">
        <f t="shared" si="11"/>
        <v>0</v>
      </c>
      <c r="AX42" s="221">
        <f t="shared" si="12"/>
        <v>0</v>
      </c>
      <c r="AY42" s="221">
        <f t="shared" si="13"/>
        <v>0</v>
      </c>
      <c r="AZ42" s="255">
        <f t="shared" si="9"/>
        <v>0</v>
      </c>
      <c r="BA42" s="86"/>
      <c r="BB42" s="86"/>
    </row>
    <row r="43" spans="1:54" s="12" customFormat="1" ht="13.5" thickBot="1" x14ac:dyDescent="0.25">
      <c r="A43" s="254" t="s">
        <v>36</v>
      </c>
      <c r="B43" s="221" t="s">
        <v>141</v>
      </c>
      <c r="C43" s="261"/>
      <c r="D43" s="261"/>
      <c r="E43" s="221" t="s">
        <v>103</v>
      </c>
      <c r="F43" s="221"/>
      <c r="G43" s="221"/>
      <c r="H43" s="261">
        <f t="shared" si="10"/>
        <v>0</v>
      </c>
      <c r="I43" s="221"/>
      <c r="J43" s="243" t="s">
        <v>82</v>
      </c>
      <c r="K43" s="221"/>
      <c r="L43" s="261"/>
      <c r="M43" s="261"/>
      <c r="N43" s="260">
        <f t="shared" si="4"/>
        <v>0</v>
      </c>
      <c r="O43" s="260">
        <f t="shared" si="5"/>
        <v>0</v>
      </c>
      <c r="P43" s="260">
        <f t="shared" si="6"/>
        <v>0</v>
      </c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>
        <v>0</v>
      </c>
      <c r="AS43" s="221">
        <v>0</v>
      </c>
      <c r="AT43" s="221">
        <v>0</v>
      </c>
      <c r="AU43" s="293">
        <f t="shared" si="7"/>
        <v>0</v>
      </c>
      <c r="AV43" s="293">
        <f t="shared" si="8"/>
        <v>0</v>
      </c>
      <c r="AW43" s="221">
        <f t="shared" si="11"/>
        <v>0</v>
      </c>
      <c r="AX43" s="221">
        <f t="shared" si="12"/>
        <v>0</v>
      </c>
      <c r="AY43" s="221">
        <f t="shared" si="13"/>
        <v>0</v>
      </c>
      <c r="AZ43" s="255">
        <f t="shared" si="9"/>
        <v>0</v>
      </c>
      <c r="BA43" s="86"/>
      <c r="BB43" s="86"/>
    </row>
    <row r="44" spans="1:54" ht="13.5" thickBot="1" x14ac:dyDescent="0.25">
      <c r="A44" s="254" t="s">
        <v>2</v>
      </c>
      <c r="B44" s="221" t="s">
        <v>141</v>
      </c>
      <c r="C44" s="261"/>
      <c r="D44" s="261"/>
      <c r="E44" s="221" t="s">
        <v>103</v>
      </c>
      <c r="F44" s="221"/>
      <c r="G44" s="221"/>
      <c r="H44" s="261">
        <f t="shared" si="10"/>
        <v>0</v>
      </c>
      <c r="I44" s="221"/>
      <c r="J44" s="243" t="s">
        <v>82</v>
      </c>
      <c r="K44" s="221"/>
      <c r="L44" s="261"/>
      <c r="M44" s="261"/>
      <c r="N44" s="260">
        <f t="shared" si="4"/>
        <v>0</v>
      </c>
      <c r="O44" s="260">
        <f t="shared" si="5"/>
        <v>0</v>
      </c>
      <c r="P44" s="260">
        <f t="shared" si="6"/>
        <v>0</v>
      </c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>
        <v>0</v>
      </c>
      <c r="AS44" s="221">
        <v>0</v>
      </c>
      <c r="AT44" s="221">
        <v>0</v>
      </c>
      <c r="AU44" s="293">
        <f t="shared" si="7"/>
        <v>0</v>
      </c>
      <c r="AV44" s="293">
        <f t="shared" si="8"/>
        <v>0</v>
      </c>
      <c r="AW44" s="221">
        <f t="shared" si="11"/>
        <v>0</v>
      </c>
      <c r="AX44" s="221">
        <f t="shared" si="12"/>
        <v>0</v>
      </c>
      <c r="AY44" s="221">
        <f t="shared" si="13"/>
        <v>0</v>
      </c>
      <c r="AZ44" s="255">
        <f t="shared" si="9"/>
        <v>0</v>
      </c>
      <c r="BA44" s="66"/>
      <c r="BB44" s="66"/>
    </row>
    <row r="45" spans="1:54" s="12" customFormat="1" ht="13.5" thickBot="1" x14ac:dyDescent="0.25">
      <c r="A45" s="254" t="s">
        <v>37</v>
      </c>
      <c r="B45" s="221" t="s">
        <v>141</v>
      </c>
      <c r="C45" s="261"/>
      <c r="D45" s="261"/>
      <c r="E45" s="221" t="s">
        <v>103</v>
      </c>
      <c r="F45" s="221"/>
      <c r="G45" s="221"/>
      <c r="H45" s="261">
        <f t="shared" si="10"/>
        <v>0</v>
      </c>
      <c r="I45" s="221"/>
      <c r="J45" s="243" t="s">
        <v>82</v>
      </c>
      <c r="K45" s="221"/>
      <c r="L45" s="261"/>
      <c r="M45" s="261"/>
      <c r="N45" s="260">
        <f t="shared" si="4"/>
        <v>0</v>
      </c>
      <c r="O45" s="260">
        <f t="shared" si="5"/>
        <v>0</v>
      </c>
      <c r="P45" s="260">
        <f t="shared" si="6"/>
        <v>0</v>
      </c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1"/>
      <c r="AK45" s="221"/>
      <c r="AL45" s="221"/>
      <c r="AM45" s="221"/>
      <c r="AN45" s="221"/>
      <c r="AO45" s="221"/>
      <c r="AP45" s="221"/>
      <c r="AQ45" s="221"/>
      <c r="AR45" s="221">
        <v>0</v>
      </c>
      <c r="AS45" s="221">
        <v>0</v>
      </c>
      <c r="AT45" s="221">
        <v>0</v>
      </c>
      <c r="AU45" s="293">
        <f t="shared" si="7"/>
        <v>0</v>
      </c>
      <c r="AV45" s="293">
        <f t="shared" si="8"/>
        <v>0</v>
      </c>
      <c r="AW45" s="221">
        <f t="shared" si="11"/>
        <v>0</v>
      </c>
      <c r="AX45" s="221">
        <f t="shared" si="12"/>
        <v>0</v>
      </c>
      <c r="AY45" s="221">
        <f t="shared" si="13"/>
        <v>0</v>
      </c>
      <c r="AZ45" s="255">
        <f t="shared" si="9"/>
        <v>0</v>
      </c>
      <c r="BA45" s="86"/>
      <c r="BB45" s="86"/>
    </row>
    <row r="46" spans="1:54" s="12" customFormat="1" ht="13.5" thickBot="1" x14ac:dyDescent="0.25">
      <c r="A46" s="254" t="s">
        <v>109</v>
      </c>
      <c r="B46" s="221" t="s">
        <v>141</v>
      </c>
      <c r="C46" s="261"/>
      <c r="D46" s="261"/>
      <c r="E46" s="221" t="s">
        <v>116</v>
      </c>
      <c r="F46" s="221"/>
      <c r="G46" s="221"/>
      <c r="H46" s="261">
        <f t="shared" si="10"/>
        <v>0</v>
      </c>
      <c r="I46" s="221"/>
      <c r="J46" s="243" t="s">
        <v>82</v>
      </c>
      <c r="K46" s="221"/>
      <c r="L46" s="261"/>
      <c r="M46" s="261"/>
      <c r="N46" s="260">
        <f t="shared" si="4"/>
        <v>0</v>
      </c>
      <c r="O46" s="260">
        <f t="shared" si="5"/>
        <v>0</v>
      </c>
      <c r="P46" s="260">
        <f t="shared" si="6"/>
        <v>0</v>
      </c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>
        <v>0</v>
      </c>
      <c r="AS46" s="221">
        <v>0</v>
      </c>
      <c r="AT46" s="221">
        <v>0</v>
      </c>
      <c r="AU46" s="293">
        <f t="shared" si="7"/>
        <v>0</v>
      </c>
      <c r="AV46" s="293">
        <f t="shared" si="8"/>
        <v>0</v>
      </c>
      <c r="AW46" s="221">
        <f t="shared" si="11"/>
        <v>0</v>
      </c>
      <c r="AX46" s="221">
        <f t="shared" si="12"/>
        <v>0</v>
      </c>
      <c r="AY46" s="221">
        <f t="shared" si="13"/>
        <v>0</v>
      </c>
      <c r="AZ46" s="255">
        <f t="shared" si="9"/>
        <v>0</v>
      </c>
      <c r="BA46" s="86"/>
      <c r="BB46" s="86"/>
    </row>
    <row r="47" spans="1:54" s="6" customFormat="1" ht="13.5" thickBot="1" x14ac:dyDescent="0.25">
      <c r="A47" s="254" t="s">
        <v>134</v>
      </c>
      <c r="B47" s="221" t="s">
        <v>141</v>
      </c>
      <c r="C47" s="261"/>
      <c r="D47" s="261"/>
      <c r="E47" s="221" t="s">
        <v>116</v>
      </c>
      <c r="F47" s="221"/>
      <c r="G47" s="221"/>
      <c r="H47" s="261">
        <f t="shared" si="10"/>
        <v>0</v>
      </c>
      <c r="I47" s="221"/>
      <c r="J47" s="243" t="s">
        <v>121</v>
      </c>
      <c r="K47" s="221"/>
      <c r="L47" s="261"/>
      <c r="M47" s="261"/>
      <c r="N47" s="260">
        <f t="shared" si="4"/>
        <v>0</v>
      </c>
      <c r="O47" s="260">
        <f t="shared" si="5"/>
        <v>0</v>
      </c>
      <c r="P47" s="260">
        <f t="shared" si="6"/>
        <v>0</v>
      </c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>
        <v>0</v>
      </c>
      <c r="AS47" s="221">
        <v>0</v>
      </c>
      <c r="AT47" s="221">
        <v>0</v>
      </c>
      <c r="AU47" s="293">
        <f t="shared" si="7"/>
        <v>0</v>
      </c>
      <c r="AV47" s="293">
        <f t="shared" si="8"/>
        <v>0</v>
      </c>
      <c r="AW47" s="221">
        <f t="shared" si="11"/>
        <v>0</v>
      </c>
      <c r="AX47" s="221">
        <f t="shared" si="12"/>
        <v>0</v>
      </c>
      <c r="AY47" s="221">
        <f t="shared" si="13"/>
        <v>0</v>
      </c>
      <c r="AZ47" s="255">
        <f t="shared" si="9"/>
        <v>0</v>
      </c>
      <c r="BA47" s="218"/>
      <c r="BB47" s="218"/>
    </row>
    <row r="48" spans="1:54" s="6" customFormat="1" ht="13.5" thickBot="1" x14ac:dyDescent="0.25">
      <c r="A48" s="254" t="s">
        <v>109</v>
      </c>
      <c r="B48" s="221" t="s">
        <v>141</v>
      </c>
      <c r="C48" s="261"/>
      <c r="D48" s="261"/>
      <c r="E48" s="221" t="s">
        <v>116</v>
      </c>
      <c r="F48" s="221"/>
      <c r="G48" s="221"/>
      <c r="H48" s="261">
        <f t="shared" si="10"/>
        <v>0</v>
      </c>
      <c r="I48" s="221"/>
      <c r="J48" s="243" t="s">
        <v>82</v>
      </c>
      <c r="K48" s="221"/>
      <c r="L48" s="261"/>
      <c r="M48" s="261"/>
      <c r="N48" s="260">
        <f t="shared" si="4"/>
        <v>0</v>
      </c>
      <c r="O48" s="260">
        <f t="shared" si="5"/>
        <v>0</v>
      </c>
      <c r="P48" s="260">
        <f t="shared" si="6"/>
        <v>0</v>
      </c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>
        <v>0</v>
      </c>
      <c r="AS48" s="221">
        <v>0</v>
      </c>
      <c r="AT48" s="221">
        <v>0</v>
      </c>
      <c r="AU48" s="293">
        <f t="shared" si="7"/>
        <v>0</v>
      </c>
      <c r="AV48" s="293">
        <f t="shared" si="8"/>
        <v>0</v>
      </c>
      <c r="AW48" s="221">
        <f t="shared" si="11"/>
        <v>0</v>
      </c>
      <c r="AX48" s="221">
        <f t="shared" si="12"/>
        <v>0</v>
      </c>
      <c r="AY48" s="221">
        <f t="shared" si="13"/>
        <v>0</v>
      </c>
      <c r="AZ48" s="255">
        <f t="shared" si="9"/>
        <v>0</v>
      </c>
      <c r="BA48" s="218"/>
      <c r="BB48" s="218"/>
    </row>
    <row r="49" spans="1:55" s="6" customFormat="1" ht="13.5" thickBot="1" x14ac:dyDescent="0.25">
      <c r="A49" s="254" t="s">
        <v>133</v>
      </c>
      <c r="B49" s="221" t="s">
        <v>141</v>
      </c>
      <c r="C49" s="261"/>
      <c r="D49" s="261"/>
      <c r="E49" s="221" t="s">
        <v>116</v>
      </c>
      <c r="F49" s="221"/>
      <c r="G49" s="221"/>
      <c r="H49" s="261">
        <f t="shared" si="10"/>
        <v>0</v>
      </c>
      <c r="I49" s="221"/>
      <c r="J49" s="243" t="s">
        <v>84</v>
      </c>
      <c r="K49" s="221"/>
      <c r="L49" s="261"/>
      <c r="M49" s="261"/>
      <c r="N49" s="260">
        <f t="shared" si="4"/>
        <v>0</v>
      </c>
      <c r="O49" s="260">
        <f t="shared" si="5"/>
        <v>0</v>
      </c>
      <c r="P49" s="260">
        <f t="shared" si="6"/>
        <v>0</v>
      </c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>
        <v>0</v>
      </c>
      <c r="AS49" s="221">
        <v>0</v>
      </c>
      <c r="AT49" s="221">
        <v>0</v>
      </c>
      <c r="AU49" s="293">
        <f t="shared" si="7"/>
        <v>0</v>
      </c>
      <c r="AV49" s="293">
        <f t="shared" si="8"/>
        <v>0</v>
      </c>
      <c r="AW49" s="221">
        <f t="shared" si="11"/>
        <v>0</v>
      </c>
      <c r="AX49" s="221">
        <f t="shared" si="12"/>
        <v>0</v>
      </c>
      <c r="AY49" s="221">
        <f t="shared" si="13"/>
        <v>0</v>
      </c>
      <c r="AZ49" s="255">
        <f t="shared" si="9"/>
        <v>0</v>
      </c>
      <c r="BA49" s="218"/>
      <c r="BB49" s="218"/>
    </row>
    <row r="50" spans="1:55" s="6" customFormat="1" ht="13.5" thickBot="1" x14ac:dyDescent="0.25">
      <c r="A50" s="254" t="s">
        <v>123</v>
      </c>
      <c r="B50" s="221" t="s">
        <v>141</v>
      </c>
      <c r="C50" s="261"/>
      <c r="D50" s="261"/>
      <c r="E50" s="221" t="s">
        <v>116</v>
      </c>
      <c r="F50" s="221"/>
      <c r="G50" s="221"/>
      <c r="H50" s="261">
        <f t="shared" si="10"/>
        <v>0</v>
      </c>
      <c r="I50" s="221"/>
      <c r="J50" s="243" t="s">
        <v>82</v>
      </c>
      <c r="K50" s="221"/>
      <c r="L50" s="261"/>
      <c r="M50" s="261"/>
      <c r="N50" s="260">
        <f t="shared" si="4"/>
        <v>0</v>
      </c>
      <c r="O50" s="260">
        <f t="shared" si="5"/>
        <v>0</v>
      </c>
      <c r="P50" s="260">
        <f t="shared" si="6"/>
        <v>0</v>
      </c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>
        <v>0</v>
      </c>
      <c r="AS50" s="221">
        <v>0</v>
      </c>
      <c r="AT50" s="221">
        <v>0</v>
      </c>
      <c r="AU50" s="293">
        <f t="shared" si="7"/>
        <v>0</v>
      </c>
      <c r="AV50" s="293">
        <f t="shared" si="8"/>
        <v>0</v>
      </c>
      <c r="AW50" s="221">
        <f t="shared" si="11"/>
        <v>0</v>
      </c>
      <c r="AX50" s="221">
        <f t="shared" si="12"/>
        <v>0</v>
      </c>
      <c r="AY50" s="221">
        <f t="shared" si="13"/>
        <v>0</v>
      </c>
      <c r="AZ50" s="255">
        <f t="shared" si="9"/>
        <v>0</v>
      </c>
      <c r="BA50" s="218"/>
      <c r="BB50" s="218"/>
    </row>
    <row r="51" spans="1:55" s="6" customFormat="1" ht="13.5" thickBot="1" x14ac:dyDescent="0.25">
      <c r="A51" s="254" t="s">
        <v>128</v>
      </c>
      <c r="B51" s="221" t="s">
        <v>141</v>
      </c>
      <c r="C51" s="261"/>
      <c r="D51" s="261"/>
      <c r="E51" s="221" t="s">
        <v>116</v>
      </c>
      <c r="F51" s="221"/>
      <c r="G51" s="221"/>
      <c r="H51" s="261">
        <f t="shared" si="10"/>
        <v>0</v>
      </c>
      <c r="I51" s="221"/>
      <c r="J51" s="243" t="s">
        <v>82</v>
      </c>
      <c r="K51" s="221"/>
      <c r="L51" s="261"/>
      <c r="M51" s="261"/>
      <c r="N51" s="260">
        <f t="shared" si="4"/>
        <v>0</v>
      </c>
      <c r="O51" s="260">
        <f t="shared" si="5"/>
        <v>0</v>
      </c>
      <c r="P51" s="260">
        <f t="shared" si="6"/>
        <v>0</v>
      </c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221"/>
      <c r="AP51" s="221"/>
      <c r="AQ51" s="221"/>
      <c r="AR51" s="221">
        <v>0</v>
      </c>
      <c r="AS51" s="221">
        <v>0</v>
      </c>
      <c r="AT51" s="221">
        <v>0</v>
      </c>
      <c r="AU51" s="293">
        <f t="shared" si="7"/>
        <v>0</v>
      </c>
      <c r="AV51" s="293">
        <f t="shared" si="8"/>
        <v>0</v>
      </c>
      <c r="AW51" s="221">
        <f t="shared" si="11"/>
        <v>0</v>
      </c>
      <c r="AX51" s="221">
        <f t="shared" si="12"/>
        <v>0</v>
      </c>
      <c r="AY51" s="221">
        <f t="shared" si="13"/>
        <v>0</v>
      </c>
      <c r="AZ51" s="255">
        <f t="shared" si="9"/>
        <v>0</v>
      </c>
      <c r="BA51" s="218"/>
      <c r="BB51" s="218"/>
    </row>
    <row r="52" spans="1:55" s="6" customFormat="1" ht="13.5" thickBot="1" x14ac:dyDescent="0.25">
      <c r="A52" s="254" t="s">
        <v>130</v>
      </c>
      <c r="B52" s="221" t="s">
        <v>141</v>
      </c>
      <c r="C52" s="261"/>
      <c r="D52" s="261"/>
      <c r="E52" s="221" t="s">
        <v>116</v>
      </c>
      <c r="F52" s="221"/>
      <c r="G52" s="221"/>
      <c r="H52" s="261">
        <f t="shared" si="10"/>
        <v>0</v>
      </c>
      <c r="I52" s="221"/>
      <c r="J52" s="243" t="s">
        <v>82</v>
      </c>
      <c r="K52" s="221"/>
      <c r="L52" s="261"/>
      <c r="M52" s="261"/>
      <c r="N52" s="260">
        <f t="shared" si="4"/>
        <v>0</v>
      </c>
      <c r="O52" s="260">
        <f t="shared" si="5"/>
        <v>0</v>
      </c>
      <c r="P52" s="260">
        <f t="shared" si="6"/>
        <v>0</v>
      </c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>
        <v>0</v>
      </c>
      <c r="AS52" s="221">
        <v>0</v>
      </c>
      <c r="AT52" s="221">
        <v>0</v>
      </c>
      <c r="AU52" s="293">
        <f t="shared" si="7"/>
        <v>0</v>
      </c>
      <c r="AV52" s="293">
        <f t="shared" si="8"/>
        <v>0</v>
      </c>
      <c r="AW52" s="221">
        <f t="shared" si="11"/>
        <v>0</v>
      </c>
      <c r="AX52" s="221">
        <f t="shared" si="12"/>
        <v>0</v>
      </c>
      <c r="AY52" s="221">
        <f t="shared" si="13"/>
        <v>0</v>
      </c>
      <c r="AZ52" s="255">
        <f t="shared" si="9"/>
        <v>0</v>
      </c>
      <c r="BA52" s="218"/>
      <c r="BB52" s="218"/>
    </row>
    <row r="53" spans="1:55" s="6" customFormat="1" ht="13.5" thickBot="1" x14ac:dyDescent="0.25">
      <c r="A53" s="254" t="s">
        <v>129</v>
      </c>
      <c r="B53" s="221" t="s">
        <v>141</v>
      </c>
      <c r="C53" s="261"/>
      <c r="D53" s="261"/>
      <c r="E53" s="221" t="s">
        <v>116</v>
      </c>
      <c r="F53" s="221"/>
      <c r="G53" s="221"/>
      <c r="H53" s="261">
        <f t="shared" si="10"/>
        <v>0</v>
      </c>
      <c r="I53" s="221"/>
      <c r="J53" s="243" t="s">
        <v>82</v>
      </c>
      <c r="K53" s="221"/>
      <c r="L53" s="261"/>
      <c r="M53" s="261"/>
      <c r="N53" s="260">
        <f t="shared" si="4"/>
        <v>0</v>
      </c>
      <c r="O53" s="260">
        <f t="shared" si="5"/>
        <v>0</v>
      </c>
      <c r="P53" s="260">
        <f t="shared" si="6"/>
        <v>0</v>
      </c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>
        <v>0</v>
      </c>
      <c r="AS53" s="221">
        <v>0</v>
      </c>
      <c r="AT53" s="221">
        <v>0</v>
      </c>
      <c r="AU53" s="293">
        <f t="shared" si="7"/>
        <v>0</v>
      </c>
      <c r="AV53" s="293">
        <f t="shared" si="8"/>
        <v>0</v>
      </c>
      <c r="AW53" s="221">
        <f t="shared" si="11"/>
        <v>0</v>
      </c>
      <c r="AX53" s="221">
        <f t="shared" si="12"/>
        <v>0</v>
      </c>
      <c r="AY53" s="221">
        <f t="shared" si="13"/>
        <v>0</v>
      </c>
      <c r="AZ53" s="255">
        <f>SUM(AW53:AY53)</f>
        <v>0</v>
      </c>
      <c r="BA53" s="218"/>
      <c r="BB53" s="218"/>
    </row>
    <row r="54" spans="1:55" s="6" customFormat="1" ht="13.5" thickBot="1" x14ac:dyDescent="0.25">
      <c r="A54" s="254" t="s">
        <v>122</v>
      </c>
      <c r="B54" s="221" t="s">
        <v>141</v>
      </c>
      <c r="C54" s="261"/>
      <c r="D54" s="261"/>
      <c r="E54" s="221" t="s">
        <v>116</v>
      </c>
      <c r="F54" s="221"/>
      <c r="G54" s="221"/>
      <c r="H54" s="261">
        <f t="shared" si="10"/>
        <v>0</v>
      </c>
      <c r="I54" s="221"/>
      <c r="J54" s="243" t="s">
        <v>82</v>
      </c>
      <c r="K54" s="221"/>
      <c r="L54" s="261">
        <v>0</v>
      </c>
      <c r="M54" s="261">
        <v>0</v>
      </c>
      <c r="N54" s="260">
        <f t="shared" si="4"/>
        <v>0</v>
      </c>
      <c r="O54" s="260">
        <f t="shared" si="5"/>
        <v>0</v>
      </c>
      <c r="P54" s="260">
        <f t="shared" si="6"/>
        <v>0</v>
      </c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>
        <v>0</v>
      </c>
      <c r="AS54" s="221">
        <v>0</v>
      </c>
      <c r="AT54" s="221">
        <v>0</v>
      </c>
      <c r="AU54" s="293">
        <f t="shared" si="7"/>
        <v>0</v>
      </c>
      <c r="AV54" s="293">
        <f t="shared" si="8"/>
        <v>0</v>
      </c>
      <c r="AW54" s="221">
        <f t="shared" si="11"/>
        <v>0</v>
      </c>
      <c r="AX54" s="221">
        <f t="shared" si="12"/>
        <v>0</v>
      </c>
      <c r="AY54" s="221">
        <f t="shared" si="13"/>
        <v>0</v>
      </c>
      <c r="AZ54" s="255">
        <f t="shared" si="9"/>
        <v>0</v>
      </c>
      <c r="BA54" s="218"/>
      <c r="BB54" s="218"/>
    </row>
    <row r="55" spans="1:55" s="6" customFormat="1" ht="13.5" thickBot="1" x14ac:dyDescent="0.25">
      <c r="A55" s="254" t="s">
        <v>124</v>
      </c>
      <c r="B55" s="221" t="s">
        <v>141</v>
      </c>
      <c r="C55" s="261"/>
      <c r="D55" s="261"/>
      <c r="E55" s="221" t="s">
        <v>115</v>
      </c>
      <c r="F55" s="221"/>
      <c r="G55" s="221"/>
      <c r="H55" s="261">
        <f t="shared" si="10"/>
        <v>0</v>
      </c>
      <c r="I55" s="221"/>
      <c r="J55" s="243" t="s">
        <v>125</v>
      </c>
      <c r="K55" s="221"/>
      <c r="L55" s="261">
        <v>0</v>
      </c>
      <c r="M55" s="261">
        <v>0</v>
      </c>
      <c r="N55" s="260">
        <f t="shared" si="4"/>
        <v>0</v>
      </c>
      <c r="O55" s="260">
        <f t="shared" si="5"/>
        <v>0</v>
      </c>
      <c r="P55" s="260">
        <f t="shared" si="6"/>
        <v>0</v>
      </c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>
        <v>0</v>
      </c>
      <c r="AS55" s="221">
        <v>0</v>
      </c>
      <c r="AT55" s="221">
        <v>0</v>
      </c>
      <c r="AU55" s="293">
        <f t="shared" si="7"/>
        <v>0</v>
      </c>
      <c r="AV55" s="293">
        <f t="shared" si="8"/>
        <v>0</v>
      </c>
      <c r="AW55" s="221">
        <f t="shared" si="11"/>
        <v>0</v>
      </c>
      <c r="AX55" s="221">
        <f t="shared" si="12"/>
        <v>0</v>
      </c>
      <c r="AY55" s="221">
        <f t="shared" si="13"/>
        <v>0</v>
      </c>
      <c r="AZ55" s="255">
        <f t="shared" si="9"/>
        <v>0</v>
      </c>
      <c r="BA55" s="218"/>
      <c r="BB55" s="218"/>
    </row>
    <row r="56" spans="1:55" ht="13.5" thickBot="1" x14ac:dyDescent="0.25">
      <c r="A56" s="254" t="s">
        <v>127</v>
      </c>
      <c r="B56" s="221" t="s">
        <v>141</v>
      </c>
      <c r="C56" s="261"/>
      <c r="D56" s="261"/>
      <c r="E56" s="221" t="s">
        <v>115</v>
      </c>
      <c r="F56" s="221"/>
      <c r="G56" s="221"/>
      <c r="H56" s="261">
        <f t="shared" si="10"/>
        <v>0</v>
      </c>
      <c r="I56" s="221"/>
      <c r="J56" s="243" t="s">
        <v>125</v>
      </c>
      <c r="K56" s="221"/>
      <c r="L56" s="261"/>
      <c r="M56" s="261"/>
      <c r="N56" s="260">
        <f t="shared" si="4"/>
        <v>0</v>
      </c>
      <c r="O56" s="260">
        <f t="shared" si="5"/>
        <v>0</v>
      </c>
      <c r="P56" s="260">
        <f t="shared" si="6"/>
        <v>0</v>
      </c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1"/>
      <c r="AK56" s="221"/>
      <c r="AL56" s="221"/>
      <c r="AM56" s="221"/>
      <c r="AN56" s="221"/>
      <c r="AO56" s="221"/>
      <c r="AP56" s="221"/>
      <c r="AQ56" s="221"/>
      <c r="AR56" s="221">
        <v>0</v>
      </c>
      <c r="AS56" s="221">
        <v>0</v>
      </c>
      <c r="AT56" s="221">
        <v>0</v>
      </c>
      <c r="AU56" s="293">
        <f t="shared" si="7"/>
        <v>0</v>
      </c>
      <c r="AV56" s="293">
        <f t="shared" si="8"/>
        <v>0</v>
      </c>
      <c r="AW56" s="221">
        <f t="shared" si="11"/>
        <v>0</v>
      </c>
      <c r="AX56" s="221">
        <f t="shared" si="12"/>
        <v>0</v>
      </c>
      <c r="AY56" s="221">
        <f t="shared" si="13"/>
        <v>0</v>
      </c>
      <c r="AZ56" s="255">
        <f t="shared" si="9"/>
        <v>0</v>
      </c>
      <c r="BA56" s="66"/>
      <c r="BB56" s="66"/>
    </row>
    <row r="57" spans="1:55" ht="13.5" thickBot="1" x14ac:dyDescent="0.25">
      <c r="A57" s="254" t="s">
        <v>119</v>
      </c>
      <c r="B57" s="221" t="s">
        <v>141</v>
      </c>
      <c r="C57" s="261"/>
      <c r="D57" s="261"/>
      <c r="E57" s="221" t="s">
        <v>115</v>
      </c>
      <c r="F57" s="221"/>
      <c r="G57" s="221"/>
      <c r="H57" s="261">
        <f t="shared" si="10"/>
        <v>0</v>
      </c>
      <c r="I57" s="221"/>
      <c r="J57" s="243" t="s">
        <v>125</v>
      </c>
      <c r="K57" s="221"/>
      <c r="L57" s="261"/>
      <c r="M57" s="261"/>
      <c r="N57" s="260">
        <f t="shared" si="4"/>
        <v>0</v>
      </c>
      <c r="O57" s="260">
        <f t="shared" si="5"/>
        <v>0</v>
      </c>
      <c r="P57" s="260">
        <f t="shared" si="6"/>
        <v>0</v>
      </c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221"/>
      <c r="AI57" s="221"/>
      <c r="AJ57" s="221"/>
      <c r="AK57" s="221"/>
      <c r="AL57" s="221"/>
      <c r="AM57" s="221"/>
      <c r="AN57" s="221"/>
      <c r="AO57" s="221"/>
      <c r="AP57" s="221"/>
      <c r="AQ57" s="221"/>
      <c r="AR57" s="221">
        <v>0</v>
      </c>
      <c r="AS57" s="221">
        <v>0</v>
      </c>
      <c r="AT57" s="221">
        <v>0</v>
      </c>
      <c r="AU57" s="293">
        <f t="shared" si="7"/>
        <v>0</v>
      </c>
      <c r="AV57" s="293">
        <f t="shared" si="8"/>
        <v>0</v>
      </c>
      <c r="AW57" s="221">
        <f t="shared" si="11"/>
        <v>0</v>
      </c>
      <c r="AX57" s="221">
        <f t="shared" si="12"/>
        <v>0</v>
      </c>
      <c r="AY57" s="221">
        <f t="shared" si="13"/>
        <v>0</v>
      </c>
      <c r="AZ57" s="255">
        <f t="shared" si="9"/>
        <v>0</v>
      </c>
      <c r="BA57" s="66"/>
      <c r="BB57" s="66"/>
    </row>
    <row r="58" spans="1:55" s="6" customFormat="1" ht="13.5" thickBot="1" x14ac:dyDescent="0.25">
      <c r="A58" s="254" t="s">
        <v>38</v>
      </c>
      <c r="B58" s="221" t="s">
        <v>141</v>
      </c>
      <c r="C58" s="261"/>
      <c r="D58" s="261"/>
      <c r="E58" s="221" t="s">
        <v>101</v>
      </c>
      <c r="F58" s="221"/>
      <c r="G58" s="221"/>
      <c r="H58" s="261">
        <f t="shared" si="10"/>
        <v>0</v>
      </c>
      <c r="I58" s="221"/>
      <c r="J58" s="243" t="s">
        <v>83</v>
      </c>
      <c r="K58" s="221"/>
      <c r="L58" s="261"/>
      <c r="M58" s="261"/>
      <c r="N58" s="260">
        <f t="shared" si="4"/>
        <v>0</v>
      </c>
      <c r="O58" s="260">
        <f t="shared" si="5"/>
        <v>0</v>
      </c>
      <c r="P58" s="260">
        <f t="shared" si="6"/>
        <v>0</v>
      </c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H58" s="221"/>
      <c r="AI58" s="221"/>
      <c r="AJ58" s="221"/>
      <c r="AK58" s="221"/>
      <c r="AL58" s="221"/>
      <c r="AM58" s="221"/>
      <c r="AN58" s="221"/>
      <c r="AO58" s="221"/>
      <c r="AP58" s="221"/>
      <c r="AQ58" s="221"/>
      <c r="AR58" s="221">
        <v>0</v>
      </c>
      <c r="AS58" s="221">
        <v>0</v>
      </c>
      <c r="AT58" s="221">
        <v>0</v>
      </c>
      <c r="AU58" s="293">
        <f t="shared" si="7"/>
        <v>0</v>
      </c>
      <c r="AV58" s="293">
        <f t="shared" si="8"/>
        <v>0</v>
      </c>
      <c r="AW58" s="221">
        <f t="shared" si="11"/>
        <v>0</v>
      </c>
      <c r="AX58" s="221">
        <f t="shared" si="12"/>
        <v>0</v>
      </c>
      <c r="AY58" s="221">
        <f t="shared" si="13"/>
        <v>0</v>
      </c>
      <c r="AZ58" s="255">
        <f t="shared" si="9"/>
        <v>0</v>
      </c>
      <c r="BA58" s="218"/>
      <c r="BB58" s="218"/>
    </row>
    <row r="59" spans="1:55" s="6" customFormat="1" ht="13.5" thickBot="1" x14ac:dyDescent="0.25">
      <c r="A59" s="254" t="s">
        <v>39</v>
      </c>
      <c r="B59" s="221" t="s">
        <v>141</v>
      </c>
      <c r="C59" s="261"/>
      <c r="D59" s="261"/>
      <c r="E59" s="221" t="s">
        <v>101</v>
      </c>
      <c r="F59" s="221"/>
      <c r="G59" s="221"/>
      <c r="H59" s="261">
        <f t="shared" si="10"/>
        <v>0</v>
      </c>
      <c r="I59" s="221"/>
      <c r="J59" s="243" t="s">
        <v>83</v>
      </c>
      <c r="K59" s="221"/>
      <c r="L59" s="261"/>
      <c r="M59" s="261"/>
      <c r="N59" s="260">
        <f t="shared" si="4"/>
        <v>0</v>
      </c>
      <c r="O59" s="260">
        <f t="shared" si="5"/>
        <v>0</v>
      </c>
      <c r="P59" s="260">
        <f t="shared" si="6"/>
        <v>0</v>
      </c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H59" s="221"/>
      <c r="AI59" s="221"/>
      <c r="AJ59" s="221"/>
      <c r="AK59" s="221"/>
      <c r="AL59" s="221"/>
      <c r="AM59" s="221"/>
      <c r="AN59" s="221"/>
      <c r="AO59" s="221"/>
      <c r="AP59" s="221"/>
      <c r="AQ59" s="221"/>
      <c r="AR59" s="221">
        <v>0</v>
      </c>
      <c r="AS59" s="221">
        <v>0</v>
      </c>
      <c r="AT59" s="221">
        <v>0</v>
      </c>
      <c r="AU59" s="293">
        <f t="shared" si="7"/>
        <v>0</v>
      </c>
      <c r="AV59" s="293">
        <f t="shared" si="8"/>
        <v>0</v>
      </c>
      <c r="AW59" s="221">
        <f t="shared" si="11"/>
        <v>0</v>
      </c>
      <c r="AX59" s="221">
        <f t="shared" si="12"/>
        <v>0</v>
      </c>
      <c r="AY59" s="221">
        <f t="shared" si="13"/>
        <v>0</v>
      </c>
      <c r="AZ59" s="255">
        <f t="shared" si="9"/>
        <v>0</v>
      </c>
      <c r="BA59" s="218"/>
      <c r="BB59" s="218"/>
    </row>
    <row r="60" spans="1:55" s="6" customFormat="1" ht="13.5" thickBot="1" x14ac:dyDescent="0.25">
      <c r="A60" s="254" t="s">
        <v>40</v>
      </c>
      <c r="B60" s="221" t="s">
        <v>141</v>
      </c>
      <c r="C60" s="261"/>
      <c r="D60" s="261"/>
      <c r="E60" s="221" t="s">
        <v>101</v>
      </c>
      <c r="F60" s="221"/>
      <c r="G60" s="221"/>
      <c r="H60" s="261">
        <f t="shared" si="10"/>
        <v>0</v>
      </c>
      <c r="I60" s="221"/>
      <c r="J60" s="243" t="s">
        <v>83</v>
      </c>
      <c r="K60" s="221"/>
      <c r="L60" s="261"/>
      <c r="M60" s="261"/>
      <c r="N60" s="260">
        <f t="shared" si="4"/>
        <v>0</v>
      </c>
      <c r="O60" s="260">
        <f t="shared" si="5"/>
        <v>0</v>
      </c>
      <c r="P60" s="260">
        <f t="shared" si="6"/>
        <v>0</v>
      </c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>
        <v>0</v>
      </c>
      <c r="AS60" s="221">
        <v>0</v>
      </c>
      <c r="AT60" s="221">
        <v>0</v>
      </c>
      <c r="AU60" s="293">
        <f t="shared" si="7"/>
        <v>0</v>
      </c>
      <c r="AV60" s="293">
        <f t="shared" si="8"/>
        <v>0</v>
      </c>
      <c r="AW60" s="221">
        <f t="shared" si="11"/>
        <v>0</v>
      </c>
      <c r="AX60" s="221">
        <f t="shared" si="12"/>
        <v>0</v>
      </c>
      <c r="AY60" s="221">
        <f t="shared" si="13"/>
        <v>0</v>
      </c>
      <c r="AZ60" s="255">
        <f t="shared" si="9"/>
        <v>0</v>
      </c>
      <c r="BA60" s="218"/>
      <c r="BB60" s="218"/>
      <c r="BC60" s="201"/>
    </row>
    <row r="61" spans="1:55" ht="13.5" thickBot="1" x14ac:dyDescent="0.25">
      <c r="A61" s="272" t="s">
        <v>56</v>
      </c>
      <c r="B61" s="273" t="s">
        <v>141</v>
      </c>
      <c r="C61" s="274">
        <v>197.12</v>
      </c>
      <c r="D61" s="274">
        <v>164.08</v>
      </c>
      <c r="E61" s="273" t="s">
        <v>101</v>
      </c>
      <c r="F61" s="273">
        <v>270.67</v>
      </c>
      <c r="G61" s="273"/>
      <c r="H61" s="274">
        <f t="shared" si="10"/>
        <v>631.87000000000012</v>
      </c>
      <c r="I61" s="275" t="s">
        <v>175</v>
      </c>
      <c r="J61" s="243" t="s">
        <v>86</v>
      </c>
      <c r="K61" s="221"/>
      <c r="L61" s="261">
        <v>32912</v>
      </c>
      <c r="M61" s="261">
        <v>44</v>
      </c>
      <c r="N61" s="260">
        <f t="shared" si="4"/>
        <v>197.12</v>
      </c>
      <c r="O61" s="260">
        <f t="shared" si="5"/>
        <v>164.08</v>
      </c>
      <c r="P61" s="260">
        <f t="shared" si="6"/>
        <v>270.67</v>
      </c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1"/>
      <c r="AO61" s="221"/>
      <c r="AP61" s="221"/>
      <c r="AQ61" s="221"/>
      <c r="AR61" s="221">
        <v>0</v>
      </c>
      <c r="AS61" s="221">
        <v>0</v>
      </c>
      <c r="AT61" s="221">
        <v>0</v>
      </c>
      <c r="AU61" s="293">
        <f t="shared" si="7"/>
        <v>32912</v>
      </c>
      <c r="AV61" s="293">
        <f t="shared" si="8"/>
        <v>44</v>
      </c>
      <c r="AW61" s="221">
        <f t="shared" si="11"/>
        <v>197.12</v>
      </c>
      <c r="AX61" s="221">
        <f t="shared" si="12"/>
        <v>164.08</v>
      </c>
      <c r="AY61" s="221">
        <f t="shared" si="13"/>
        <v>270.67</v>
      </c>
      <c r="AZ61" s="255">
        <f t="shared" si="9"/>
        <v>631.87000000000012</v>
      </c>
      <c r="BA61" s="66"/>
      <c r="BB61" s="66"/>
    </row>
    <row r="62" spans="1:55" s="6" customFormat="1" ht="13.5" thickBot="1" x14ac:dyDescent="0.25">
      <c r="A62" s="254" t="s">
        <v>41</v>
      </c>
      <c r="B62" s="221" t="s">
        <v>141</v>
      </c>
      <c r="C62" s="261"/>
      <c r="D62" s="261"/>
      <c r="E62" s="221" t="s">
        <v>103</v>
      </c>
      <c r="F62" s="221"/>
      <c r="G62" s="221"/>
      <c r="H62" s="261">
        <f t="shared" si="10"/>
        <v>0</v>
      </c>
      <c r="I62" s="221"/>
      <c r="J62" s="243" t="s">
        <v>84</v>
      </c>
      <c r="K62" s="221"/>
      <c r="L62" s="261">
        <v>0</v>
      </c>
      <c r="M62" s="261">
        <v>0</v>
      </c>
      <c r="N62" s="260">
        <f t="shared" si="4"/>
        <v>0</v>
      </c>
      <c r="O62" s="260">
        <f t="shared" si="5"/>
        <v>0</v>
      </c>
      <c r="P62" s="260">
        <f t="shared" si="6"/>
        <v>0</v>
      </c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H62" s="221"/>
      <c r="AI62" s="221"/>
      <c r="AJ62" s="221"/>
      <c r="AK62" s="221"/>
      <c r="AL62" s="221"/>
      <c r="AM62" s="221"/>
      <c r="AN62" s="221"/>
      <c r="AO62" s="221"/>
      <c r="AP62" s="221"/>
      <c r="AQ62" s="221"/>
      <c r="AR62" s="221">
        <v>0</v>
      </c>
      <c r="AS62" s="221">
        <v>0</v>
      </c>
      <c r="AT62" s="221">
        <v>0</v>
      </c>
      <c r="AU62" s="293">
        <f t="shared" si="7"/>
        <v>0</v>
      </c>
      <c r="AV62" s="293">
        <f t="shared" si="8"/>
        <v>0</v>
      </c>
      <c r="AW62" s="221">
        <f t="shared" si="11"/>
        <v>0</v>
      </c>
      <c r="AX62" s="221">
        <f t="shared" si="12"/>
        <v>0</v>
      </c>
      <c r="AY62" s="221">
        <f t="shared" si="13"/>
        <v>0</v>
      </c>
      <c r="AZ62" s="255">
        <f t="shared" si="9"/>
        <v>0</v>
      </c>
      <c r="BA62" s="219"/>
      <c r="BB62" s="218"/>
    </row>
    <row r="63" spans="1:55" s="6" customFormat="1" ht="13.5" thickBot="1" x14ac:dyDescent="0.25">
      <c r="A63" s="254" t="s">
        <v>42</v>
      </c>
      <c r="B63" s="221" t="s">
        <v>141</v>
      </c>
      <c r="C63" s="261"/>
      <c r="D63" s="261"/>
      <c r="E63" s="221" t="s">
        <v>103</v>
      </c>
      <c r="F63" s="221"/>
      <c r="G63" s="221"/>
      <c r="H63" s="261">
        <f t="shared" si="10"/>
        <v>0</v>
      </c>
      <c r="I63" s="221"/>
      <c r="J63" s="243" t="s">
        <v>85</v>
      </c>
      <c r="K63" s="221"/>
      <c r="L63" s="261"/>
      <c r="M63" s="261"/>
      <c r="N63" s="260">
        <f t="shared" si="4"/>
        <v>0</v>
      </c>
      <c r="O63" s="260">
        <f t="shared" si="5"/>
        <v>0</v>
      </c>
      <c r="P63" s="260">
        <f t="shared" si="6"/>
        <v>0</v>
      </c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  <c r="AK63" s="221"/>
      <c r="AL63" s="221"/>
      <c r="AM63" s="221"/>
      <c r="AN63" s="221"/>
      <c r="AO63" s="221"/>
      <c r="AP63" s="221"/>
      <c r="AQ63" s="221"/>
      <c r="AR63" s="221">
        <v>0</v>
      </c>
      <c r="AS63" s="221">
        <v>0</v>
      </c>
      <c r="AT63" s="221">
        <v>0</v>
      </c>
      <c r="AU63" s="293">
        <f t="shared" si="7"/>
        <v>0</v>
      </c>
      <c r="AV63" s="293">
        <f t="shared" si="8"/>
        <v>0</v>
      </c>
      <c r="AW63" s="221">
        <f t="shared" si="11"/>
        <v>0</v>
      </c>
      <c r="AX63" s="221">
        <f t="shared" si="12"/>
        <v>0</v>
      </c>
      <c r="AY63" s="221">
        <f t="shared" si="13"/>
        <v>0</v>
      </c>
      <c r="AZ63" s="255">
        <f t="shared" si="9"/>
        <v>0</v>
      </c>
      <c r="BA63" s="218"/>
      <c r="BB63" s="218"/>
    </row>
    <row r="64" spans="1:55" s="6" customFormat="1" ht="13.5" thickBot="1" x14ac:dyDescent="0.25">
      <c r="A64" s="254" t="s">
        <v>90</v>
      </c>
      <c r="B64" s="221" t="s">
        <v>141</v>
      </c>
      <c r="C64" s="261"/>
      <c r="D64" s="261"/>
      <c r="E64" s="221" t="s">
        <v>103</v>
      </c>
      <c r="F64" s="221"/>
      <c r="G64" s="221"/>
      <c r="H64" s="261">
        <f t="shared" si="10"/>
        <v>0</v>
      </c>
      <c r="I64" s="221"/>
      <c r="J64" s="243" t="s">
        <v>84</v>
      </c>
      <c r="K64" s="221"/>
      <c r="L64" s="261"/>
      <c r="M64" s="261"/>
      <c r="N64" s="260">
        <f t="shared" si="4"/>
        <v>0</v>
      </c>
      <c r="O64" s="260">
        <f t="shared" si="5"/>
        <v>0</v>
      </c>
      <c r="P64" s="260">
        <f t="shared" si="6"/>
        <v>0</v>
      </c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>
        <v>0</v>
      </c>
      <c r="AS64" s="221">
        <v>0</v>
      </c>
      <c r="AT64" s="221">
        <v>0</v>
      </c>
      <c r="AU64" s="293">
        <f t="shared" si="7"/>
        <v>0</v>
      </c>
      <c r="AV64" s="293">
        <f t="shared" si="8"/>
        <v>0</v>
      </c>
      <c r="AW64" s="221">
        <f t="shared" si="11"/>
        <v>0</v>
      </c>
      <c r="AX64" s="221">
        <f t="shared" si="12"/>
        <v>0</v>
      </c>
      <c r="AY64" s="221">
        <f t="shared" si="13"/>
        <v>0</v>
      </c>
      <c r="AZ64" s="255">
        <f t="shared" si="9"/>
        <v>0</v>
      </c>
      <c r="BA64" s="218"/>
      <c r="BB64" s="218"/>
    </row>
    <row r="65" spans="1:54" s="6" customFormat="1" ht="13.5" thickBot="1" x14ac:dyDescent="0.25">
      <c r="A65" s="254" t="s">
        <v>43</v>
      </c>
      <c r="B65" s="221" t="s">
        <v>141</v>
      </c>
      <c r="C65" s="261"/>
      <c r="D65" s="261"/>
      <c r="E65" s="221" t="s">
        <v>103</v>
      </c>
      <c r="F65" s="221"/>
      <c r="G65" s="221"/>
      <c r="H65" s="261">
        <f t="shared" si="10"/>
        <v>0</v>
      </c>
      <c r="I65" s="221"/>
      <c r="J65" s="243" t="s">
        <v>84</v>
      </c>
      <c r="K65" s="221"/>
      <c r="L65" s="261"/>
      <c r="M65" s="261"/>
      <c r="N65" s="260">
        <f t="shared" si="4"/>
        <v>0</v>
      </c>
      <c r="O65" s="260">
        <f t="shared" si="5"/>
        <v>0</v>
      </c>
      <c r="P65" s="260">
        <f t="shared" si="6"/>
        <v>0</v>
      </c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  <c r="AP65" s="221"/>
      <c r="AQ65" s="221"/>
      <c r="AR65" s="221">
        <v>0</v>
      </c>
      <c r="AS65" s="221">
        <v>0</v>
      </c>
      <c r="AT65" s="221">
        <v>0</v>
      </c>
      <c r="AU65" s="293">
        <f t="shared" si="7"/>
        <v>0</v>
      </c>
      <c r="AV65" s="293">
        <f t="shared" si="8"/>
        <v>0</v>
      </c>
      <c r="AW65" s="221">
        <f t="shared" si="11"/>
        <v>0</v>
      </c>
      <c r="AX65" s="221">
        <f t="shared" si="12"/>
        <v>0</v>
      </c>
      <c r="AY65" s="221">
        <f t="shared" si="13"/>
        <v>0</v>
      </c>
      <c r="AZ65" s="255">
        <f t="shared" si="9"/>
        <v>0</v>
      </c>
      <c r="BA65" s="218"/>
      <c r="BB65" s="218"/>
    </row>
    <row r="66" spans="1:54" s="6" customFormat="1" ht="13.5" thickBot="1" x14ac:dyDescent="0.25">
      <c r="A66" s="254" t="s">
        <v>44</v>
      </c>
      <c r="B66" s="221" t="s">
        <v>141</v>
      </c>
      <c r="C66" s="261"/>
      <c r="D66" s="261"/>
      <c r="E66" s="221" t="s">
        <v>103</v>
      </c>
      <c r="F66" s="221"/>
      <c r="G66" s="221"/>
      <c r="H66" s="261">
        <f t="shared" si="10"/>
        <v>0</v>
      </c>
      <c r="I66" s="221"/>
      <c r="J66" s="243" t="s">
        <v>84</v>
      </c>
      <c r="K66" s="221"/>
      <c r="L66" s="261"/>
      <c r="M66" s="261"/>
      <c r="N66" s="260">
        <f t="shared" si="4"/>
        <v>0</v>
      </c>
      <c r="O66" s="260">
        <f t="shared" si="5"/>
        <v>0</v>
      </c>
      <c r="P66" s="260">
        <f t="shared" si="6"/>
        <v>0</v>
      </c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221"/>
      <c r="AO66" s="221"/>
      <c r="AP66" s="221"/>
      <c r="AQ66" s="221"/>
      <c r="AR66" s="221">
        <v>0</v>
      </c>
      <c r="AS66" s="221">
        <v>0</v>
      </c>
      <c r="AT66" s="221">
        <v>0</v>
      </c>
      <c r="AU66" s="293">
        <f t="shared" si="7"/>
        <v>0</v>
      </c>
      <c r="AV66" s="293">
        <f t="shared" si="8"/>
        <v>0</v>
      </c>
      <c r="AW66" s="221">
        <f t="shared" si="11"/>
        <v>0</v>
      </c>
      <c r="AX66" s="221">
        <f t="shared" si="12"/>
        <v>0</v>
      </c>
      <c r="AY66" s="221">
        <f t="shared" si="13"/>
        <v>0</v>
      </c>
      <c r="AZ66" s="255">
        <f t="shared" si="9"/>
        <v>0</v>
      </c>
      <c r="BA66" s="218"/>
      <c r="BB66" s="218"/>
    </row>
    <row r="67" spans="1:54" s="6" customFormat="1" ht="13.5" thickBot="1" x14ac:dyDescent="0.25">
      <c r="A67" s="254" t="s">
        <v>1</v>
      </c>
      <c r="B67" s="221" t="s">
        <v>141</v>
      </c>
      <c r="C67" s="261"/>
      <c r="D67" s="261"/>
      <c r="E67" s="221" t="s">
        <v>103</v>
      </c>
      <c r="F67" s="221"/>
      <c r="G67" s="221"/>
      <c r="H67" s="261">
        <f t="shared" si="10"/>
        <v>0</v>
      </c>
      <c r="I67" s="221"/>
      <c r="J67" s="243" t="s">
        <v>72</v>
      </c>
      <c r="K67" s="221"/>
      <c r="L67" s="261"/>
      <c r="M67" s="261"/>
      <c r="N67" s="260">
        <f t="shared" si="4"/>
        <v>0</v>
      </c>
      <c r="O67" s="260">
        <f t="shared" si="5"/>
        <v>0</v>
      </c>
      <c r="P67" s="260">
        <f t="shared" si="6"/>
        <v>0</v>
      </c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  <c r="AK67" s="221"/>
      <c r="AL67" s="221"/>
      <c r="AM67" s="221"/>
      <c r="AN67" s="221"/>
      <c r="AO67" s="221"/>
      <c r="AP67" s="221"/>
      <c r="AQ67" s="221"/>
      <c r="AR67" s="221">
        <v>0</v>
      </c>
      <c r="AS67" s="221">
        <v>0</v>
      </c>
      <c r="AT67" s="221">
        <v>0</v>
      </c>
      <c r="AU67" s="293">
        <f t="shared" si="7"/>
        <v>0</v>
      </c>
      <c r="AV67" s="293">
        <f t="shared" si="8"/>
        <v>0</v>
      </c>
      <c r="AW67" s="221">
        <f t="shared" si="11"/>
        <v>0</v>
      </c>
      <c r="AX67" s="221">
        <f t="shared" si="12"/>
        <v>0</v>
      </c>
      <c r="AY67" s="221">
        <f t="shared" si="13"/>
        <v>0</v>
      </c>
      <c r="AZ67" s="255">
        <f t="shared" si="9"/>
        <v>0</v>
      </c>
      <c r="BA67" s="218"/>
      <c r="BB67" s="218"/>
    </row>
    <row r="68" spans="1:54" s="6" customFormat="1" ht="13.5" thickBot="1" x14ac:dyDescent="0.25">
      <c r="A68" s="254" t="s">
        <v>45</v>
      </c>
      <c r="B68" s="221" t="s">
        <v>141</v>
      </c>
      <c r="C68" s="261"/>
      <c r="D68" s="261"/>
      <c r="E68" s="221" t="s">
        <v>101</v>
      </c>
      <c r="F68" s="221"/>
      <c r="G68" s="221"/>
      <c r="H68" s="261">
        <f t="shared" si="10"/>
        <v>0</v>
      </c>
      <c r="I68" s="221"/>
      <c r="J68" s="243" t="s">
        <v>84</v>
      </c>
      <c r="K68" s="221"/>
      <c r="L68" s="261"/>
      <c r="M68" s="261"/>
      <c r="N68" s="260">
        <f t="shared" si="4"/>
        <v>0</v>
      </c>
      <c r="O68" s="260">
        <f t="shared" si="5"/>
        <v>0</v>
      </c>
      <c r="P68" s="260">
        <f t="shared" si="6"/>
        <v>0</v>
      </c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  <c r="AK68" s="221"/>
      <c r="AL68" s="221"/>
      <c r="AM68" s="221"/>
      <c r="AN68" s="221"/>
      <c r="AO68" s="221"/>
      <c r="AP68" s="221"/>
      <c r="AQ68" s="221"/>
      <c r="AR68" s="221">
        <v>0</v>
      </c>
      <c r="AS68" s="221">
        <v>0</v>
      </c>
      <c r="AT68" s="221">
        <v>0</v>
      </c>
      <c r="AU68" s="293">
        <f t="shared" si="7"/>
        <v>0</v>
      </c>
      <c r="AV68" s="293">
        <f t="shared" si="8"/>
        <v>0</v>
      </c>
      <c r="AW68" s="221">
        <f t="shared" si="11"/>
        <v>0</v>
      </c>
      <c r="AX68" s="221">
        <f t="shared" si="12"/>
        <v>0</v>
      </c>
      <c r="AY68" s="221">
        <f t="shared" si="13"/>
        <v>0</v>
      </c>
      <c r="AZ68" s="255">
        <f t="shared" si="9"/>
        <v>0</v>
      </c>
      <c r="BA68" s="218"/>
      <c r="BB68" s="218"/>
    </row>
    <row r="69" spans="1:54" s="6" customFormat="1" ht="13.5" thickBot="1" x14ac:dyDescent="0.25">
      <c r="A69" s="254" t="s">
        <v>46</v>
      </c>
      <c r="B69" s="221" t="s">
        <v>141</v>
      </c>
      <c r="C69" s="261"/>
      <c r="D69" s="261"/>
      <c r="E69" s="221" t="s">
        <v>103</v>
      </c>
      <c r="F69" s="221"/>
      <c r="G69" s="221"/>
      <c r="H69" s="261">
        <f t="shared" si="10"/>
        <v>0</v>
      </c>
      <c r="I69" s="221"/>
      <c r="J69" s="243" t="s">
        <v>84</v>
      </c>
      <c r="K69" s="221"/>
      <c r="L69" s="261"/>
      <c r="M69" s="261"/>
      <c r="N69" s="260">
        <f t="shared" si="4"/>
        <v>0</v>
      </c>
      <c r="O69" s="260">
        <f t="shared" si="5"/>
        <v>0</v>
      </c>
      <c r="P69" s="260">
        <f t="shared" si="6"/>
        <v>0</v>
      </c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1"/>
      <c r="AR69" s="221">
        <v>0</v>
      </c>
      <c r="AS69" s="221">
        <v>0</v>
      </c>
      <c r="AT69" s="221">
        <v>0</v>
      </c>
      <c r="AU69" s="293">
        <f t="shared" si="7"/>
        <v>0</v>
      </c>
      <c r="AV69" s="293">
        <f t="shared" si="8"/>
        <v>0</v>
      </c>
      <c r="AW69" s="221">
        <f t="shared" si="11"/>
        <v>0</v>
      </c>
      <c r="AX69" s="221">
        <f t="shared" si="12"/>
        <v>0</v>
      </c>
      <c r="AY69" s="221">
        <f t="shared" si="13"/>
        <v>0</v>
      </c>
      <c r="AZ69" s="255">
        <f t="shared" si="9"/>
        <v>0</v>
      </c>
      <c r="BA69" s="218"/>
      <c r="BB69" s="218"/>
    </row>
    <row r="70" spans="1:54" s="6" customFormat="1" ht="13.5" thickBot="1" x14ac:dyDescent="0.25">
      <c r="A70" s="254" t="s">
        <v>47</v>
      </c>
      <c r="B70" s="221" t="s">
        <v>141</v>
      </c>
      <c r="C70" s="261"/>
      <c r="D70" s="261"/>
      <c r="E70" s="221" t="s">
        <v>101</v>
      </c>
      <c r="F70" s="221"/>
      <c r="G70" s="221"/>
      <c r="H70" s="261">
        <f t="shared" si="10"/>
        <v>0</v>
      </c>
      <c r="I70" s="221"/>
      <c r="J70" s="243" t="s">
        <v>84</v>
      </c>
      <c r="K70" s="221"/>
      <c r="L70" s="261"/>
      <c r="M70" s="261"/>
      <c r="N70" s="260">
        <f t="shared" si="4"/>
        <v>0</v>
      </c>
      <c r="O70" s="260">
        <f t="shared" si="5"/>
        <v>0</v>
      </c>
      <c r="P70" s="260">
        <f t="shared" si="6"/>
        <v>0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>
        <v>0</v>
      </c>
      <c r="AS70" s="221">
        <v>0</v>
      </c>
      <c r="AT70" s="221">
        <v>0</v>
      </c>
      <c r="AU70" s="293">
        <f t="shared" si="7"/>
        <v>0</v>
      </c>
      <c r="AV70" s="293">
        <f t="shared" si="8"/>
        <v>0</v>
      </c>
      <c r="AW70" s="221">
        <f t="shared" si="11"/>
        <v>0</v>
      </c>
      <c r="AX70" s="221">
        <f t="shared" si="12"/>
        <v>0</v>
      </c>
      <c r="AY70" s="221">
        <f t="shared" si="13"/>
        <v>0</v>
      </c>
      <c r="AZ70" s="255">
        <f t="shared" si="9"/>
        <v>0</v>
      </c>
      <c r="BA70" s="219"/>
      <c r="BB70" s="218"/>
    </row>
    <row r="71" spans="1:54" s="6" customFormat="1" ht="13.5" thickBot="1" x14ac:dyDescent="0.25">
      <c r="A71" s="254" t="s">
        <v>48</v>
      </c>
      <c r="B71" s="221" t="s">
        <v>141</v>
      </c>
      <c r="C71" s="261"/>
      <c r="D71" s="261"/>
      <c r="E71" s="221" t="s">
        <v>101</v>
      </c>
      <c r="F71" s="221"/>
      <c r="G71" s="221"/>
      <c r="H71" s="261">
        <f t="shared" si="10"/>
        <v>0</v>
      </c>
      <c r="I71" s="221"/>
      <c r="J71" s="243" t="s">
        <v>84</v>
      </c>
      <c r="K71" s="221"/>
      <c r="L71" s="261"/>
      <c r="M71" s="261"/>
      <c r="N71" s="260">
        <f t="shared" si="4"/>
        <v>0</v>
      </c>
      <c r="O71" s="260">
        <f t="shared" si="5"/>
        <v>0</v>
      </c>
      <c r="P71" s="260">
        <f t="shared" si="6"/>
        <v>0</v>
      </c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>
        <v>0</v>
      </c>
      <c r="AS71" s="221">
        <v>0</v>
      </c>
      <c r="AT71" s="221">
        <v>0</v>
      </c>
      <c r="AU71" s="293">
        <f t="shared" si="7"/>
        <v>0</v>
      </c>
      <c r="AV71" s="293">
        <f t="shared" si="8"/>
        <v>0</v>
      </c>
      <c r="AW71" s="221">
        <f t="shared" si="11"/>
        <v>0</v>
      </c>
      <c r="AX71" s="221">
        <f t="shared" si="12"/>
        <v>0</v>
      </c>
      <c r="AY71" s="221">
        <f t="shared" si="13"/>
        <v>0</v>
      </c>
      <c r="AZ71" s="255">
        <f t="shared" si="9"/>
        <v>0</v>
      </c>
      <c r="BA71" s="218"/>
      <c r="BB71" s="218"/>
    </row>
    <row r="72" spans="1:54" s="6" customFormat="1" ht="13.5" thickBot="1" x14ac:dyDescent="0.25">
      <c r="A72" s="254" t="s">
        <v>49</v>
      </c>
      <c r="B72" s="221" t="s">
        <v>141</v>
      </c>
      <c r="C72" s="261"/>
      <c r="D72" s="261"/>
      <c r="E72" s="221" t="s">
        <v>101</v>
      </c>
      <c r="F72" s="221"/>
      <c r="G72" s="221"/>
      <c r="H72" s="261">
        <f t="shared" ref="H72:H87" si="14">C72+D72+F72</f>
        <v>0</v>
      </c>
      <c r="I72" s="221"/>
      <c r="J72" s="243" t="s">
        <v>84</v>
      </c>
      <c r="K72" s="221"/>
      <c r="L72" s="261"/>
      <c r="M72" s="261"/>
      <c r="N72" s="260">
        <f t="shared" si="4"/>
        <v>0</v>
      </c>
      <c r="O72" s="260">
        <f t="shared" si="5"/>
        <v>0</v>
      </c>
      <c r="P72" s="260">
        <f t="shared" si="6"/>
        <v>0</v>
      </c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1"/>
      <c r="AD72" s="221"/>
      <c r="AE72" s="221"/>
      <c r="AF72" s="221"/>
      <c r="AG72" s="221"/>
      <c r="AH72" s="221"/>
      <c r="AI72" s="221"/>
      <c r="AJ72" s="221"/>
      <c r="AK72" s="221"/>
      <c r="AL72" s="221"/>
      <c r="AM72" s="221"/>
      <c r="AN72" s="221"/>
      <c r="AO72" s="221"/>
      <c r="AP72" s="221"/>
      <c r="AQ72" s="221"/>
      <c r="AR72" s="221">
        <v>0</v>
      </c>
      <c r="AS72" s="221">
        <v>0</v>
      </c>
      <c r="AT72" s="221">
        <v>0</v>
      </c>
      <c r="AU72" s="293">
        <f t="shared" si="7"/>
        <v>0</v>
      </c>
      <c r="AV72" s="293">
        <f t="shared" si="8"/>
        <v>0</v>
      </c>
      <c r="AW72" s="221">
        <f t="shared" ref="AW72:AW87" si="15">SUM(N72,S72,X72,AC72,AH72,AM72,AR72)</f>
        <v>0</v>
      </c>
      <c r="AX72" s="221">
        <f t="shared" ref="AX72:AX87" si="16">SUM(O72,T72,Y72,AD72,AI72,AN72,AS72)</f>
        <v>0</v>
      </c>
      <c r="AY72" s="221">
        <f t="shared" ref="AY72:AY87" si="17">SUM(P72,U72,Z72,AE72,AJ72,AO72,AT72)</f>
        <v>0</v>
      </c>
      <c r="AZ72" s="255">
        <f t="shared" si="9"/>
        <v>0</v>
      </c>
      <c r="BA72" s="218"/>
      <c r="BB72" s="218"/>
    </row>
    <row r="73" spans="1:54" s="6" customFormat="1" ht="13.5" thickBot="1" x14ac:dyDescent="0.25">
      <c r="A73" s="254" t="s">
        <v>50</v>
      </c>
      <c r="B73" s="221" t="s">
        <v>141</v>
      </c>
      <c r="C73" s="261"/>
      <c r="D73" s="261"/>
      <c r="E73" s="221" t="s">
        <v>101</v>
      </c>
      <c r="F73" s="221"/>
      <c r="G73" s="221"/>
      <c r="H73" s="261">
        <f t="shared" si="14"/>
        <v>0</v>
      </c>
      <c r="I73" s="221"/>
      <c r="J73" s="243" t="s">
        <v>84</v>
      </c>
      <c r="K73" s="221"/>
      <c r="L73" s="261"/>
      <c r="M73" s="261"/>
      <c r="N73" s="260">
        <f t="shared" ref="N73:N87" si="18">C73</f>
        <v>0</v>
      </c>
      <c r="O73" s="260">
        <f t="shared" ref="O73:O87" si="19">D73</f>
        <v>0</v>
      </c>
      <c r="P73" s="260">
        <f t="shared" ref="P73:P87" si="20">F73</f>
        <v>0</v>
      </c>
      <c r="Q73" s="221"/>
      <c r="R73" s="221"/>
      <c r="S73" s="221"/>
      <c r="T73" s="221"/>
      <c r="U73" s="221"/>
      <c r="V73" s="221"/>
      <c r="W73" s="221"/>
      <c r="X73" s="221"/>
      <c r="Y73" s="221"/>
      <c r="Z73" s="221"/>
      <c r="AA73" s="221"/>
      <c r="AB73" s="221"/>
      <c r="AC73" s="221"/>
      <c r="AD73" s="221"/>
      <c r="AE73" s="221"/>
      <c r="AF73" s="221"/>
      <c r="AG73" s="221"/>
      <c r="AH73" s="221"/>
      <c r="AI73" s="221"/>
      <c r="AJ73" s="221"/>
      <c r="AK73" s="221"/>
      <c r="AL73" s="221"/>
      <c r="AM73" s="221"/>
      <c r="AN73" s="221"/>
      <c r="AO73" s="221"/>
      <c r="AP73" s="221"/>
      <c r="AQ73" s="221"/>
      <c r="AR73" s="221">
        <v>0</v>
      </c>
      <c r="AS73" s="221">
        <v>0</v>
      </c>
      <c r="AT73" s="221">
        <v>0</v>
      </c>
      <c r="AU73" s="293">
        <f t="shared" ref="AU73:AU87" si="21">L73+Q73+V73+AA73+AF73+AK73+AP73</f>
        <v>0</v>
      </c>
      <c r="AV73" s="293">
        <f t="shared" ref="AV73:AV87" si="22">M73+R73+W73+AB73+AG73+AL73+AQ73</f>
        <v>0</v>
      </c>
      <c r="AW73" s="221">
        <f t="shared" si="15"/>
        <v>0</v>
      </c>
      <c r="AX73" s="221">
        <f t="shared" si="16"/>
        <v>0</v>
      </c>
      <c r="AY73" s="221">
        <f t="shared" si="17"/>
        <v>0</v>
      </c>
      <c r="AZ73" s="255">
        <f t="shared" si="9"/>
        <v>0</v>
      </c>
      <c r="BA73" s="218"/>
      <c r="BB73" s="218"/>
    </row>
    <row r="74" spans="1:54" s="6" customFormat="1" ht="13.5" thickBot="1" x14ac:dyDescent="0.25">
      <c r="A74" s="254" t="s">
        <v>51</v>
      </c>
      <c r="B74" s="221" t="s">
        <v>141</v>
      </c>
      <c r="C74" s="261"/>
      <c r="D74" s="261"/>
      <c r="E74" s="221" t="s">
        <v>101</v>
      </c>
      <c r="F74" s="221"/>
      <c r="G74" s="221"/>
      <c r="H74" s="261">
        <f t="shared" si="14"/>
        <v>0</v>
      </c>
      <c r="I74" s="221"/>
      <c r="J74" s="243" t="s">
        <v>84</v>
      </c>
      <c r="K74" s="221"/>
      <c r="L74" s="261"/>
      <c r="M74" s="261"/>
      <c r="N74" s="260">
        <f t="shared" si="18"/>
        <v>0</v>
      </c>
      <c r="O74" s="260">
        <f t="shared" si="19"/>
        <v>0</v>
      </c>
      <c r="P74" s="260">
        <f t="shared" si="20"/>
        <v>0</v>
      </c>
      <c r="Q74" s="221"/>
      <c r="R74" s="221"/>
      <c r="S74" s="221"/>
      <c r="T74" s="221"/>
      <c r="U74" s="221"/>
      <c r="V74" s="221"/>
      <c r="W74" s="221"/>
      <c r="X74" s="221"/>
      <c r="Y74" s="221"/>
      <c r="Z74" s="221"/>
      <c r="AA74" s="221"/>
      <c r="AB74" s="221"/>
      <c r="AC74" s="221"/>
      <c r="AD74" s="221"/>
      <c r="AE74" s="221"/>
      <c r="AF74" s="221"/>
      <c r="AG74" s="221"/>
      <c r="AH74" s="221"/>
      <c r="AI74" s="221"/>
      <c r="AJ74" s="221"/>
      <c r="AK74" s="221"/>
      <c r="AL74" s="221"/>
      <c r="AM74" s="221"/>
      <c r="AN74" s="221"/>
      <c r="AO74" s="221"/>
      <c r="AP74" s="221"/>
      <c r="AQ74" s="221"/>
      <c r="AR74" s="221">
        <v>0</v>
      </c>
      <c r="AS74" s="221">
        <v>0</v>
      </c>
      <c r="AT74" s="221">
        <v>0</v>
      </c>
      <c r="AU74" s="293">
        <f t="shared" si="21"/>
        <v>0</v>
      </c>
      <c r="AV74" s="293">
        <f t="shared" si="22"/>
        <v>0</v>
      </c>
      <c r="AW74" s="221">
        <f t="shared" si="15"/>
        <v>0</v>
      </c>
      <c r="AX74" s="221">
        <f t="shared" si="16"/>
        <v>0</v>
      </c>
      <c r="AY74" s="221">
        <f t="shared" si="17"/>
        <v>0</v>
      </c>
      <c r="AZ74" s="255">
        <f t="shared" si="9"/>
        <v>0</v>
      </c>
      <c r="BA74" s="218"/>
      <c r="BB74" s="218"/>
    </row>
    <row r="75" spans="1:54" s="6" customFormat="1" ht="13.5" thickBot="1" x14ac:dyDescent="0.25">
      <c r="A75" s="254" t="s">
        <v>52</v>
      </c>
      <c r="B75" s="221" t="s">
        <v>141</v>
      </c>
      <c r="C75" s="261"/>
      <c r="D75" s="261"/>
      <c r="E75" s="221" t="s">
        <v>101</v>
      </c>
      <c r="F75" s="221"/>
      <c r="G75" s="221"/>
      <c r="H75" s="261">
        <f t="shared" si="14"/>
        <v>0</v>
      </c>
      <c r="I75" s="221"/>
      <c r="J75" s="243" t="s">
        <v>105</v>
      </c>
      <c r="K75" s="221"/>
      <c r="L75" s="261"/>
      <c r="M75" s="261"/>
      <c r="N75" s="260">
        <f t="shared" si="18"/>
        <v>0</v>
      </c>
      <c r="O75" s="260">
        <f t="shared" si="19"/>
        <v>0</v>
      </c>
      <c r="P75" s="260">
        <f t="shared" si="20"/>
        <v>0</v>
      </c>
      <c r="Q75" s="221"/>
      <c r="R75" s="221"/>
      <c r="S75" s="221"/>
      <c r="T75" s="221"/>
      <c r="U75" s="221"/>
      <c r="V75" s="221"/>
      <c r="W75" s="221"/>
      <c r="X75" s="221"/>
      <c r="Y75" s="221"/>
      <c r="Z75" s="221"/>
      <c r="AA75" s="221"/>
      <c r="AB75" s="221"/>
      <c r="AC75" s="221"/>
      <c r="AD75" s="221"/>
      <c r="AE75" s="221"/>
      <c r="AF75" s="221"/>
      <c r="AG75" s="221"/>
      <c r="AH75" s="221"/>
      <c r="AI75" s="221"/>
      <c r="AJ75" s="221"/>
      <c r="AK75" s="221"/>
      <c r="AL75" s="221"/>
      <c r="AM75" s="221"/>
      <c r="AN75" s="221"/>
      <c r="AO75" s="221"/>
      <c r="AP75" s="221"/>
      <c r="AQ75" s="221"/>
      <c r="AR75" s="221">
        <v>0</v>
      </c>
      <c r="AS75" s="221">
        <v>0</v>
      </c>
      <c r="AT75" s="221">
        <v>0</v>
      </c>
      <c r="AU75" s="293">
        <f t="shared" si="21"/>
        <v>0</v>
      </c>
      <c r="AV75" s="293">
        <f t="shared" si="22"/>
        <v>0</v>
      </c>
      <c r="AW75" s="221">
        <f t="shared" si="15"/>
        <v>0</v>
      </c>
      <c r="AX75" s="221">
        <f t="shared" si="16"/>
        <v>0</v>
      </c>
      <c r="AY75" s="221">
        <f t="shared" si="17"/>
        <v>0</v>
      </c>
      <c r="AZ75" s="255">
        <f t="shared" si="9"/>
        <v>0</v>
      </c>
      <c r="BA75" s="218"/>
      <c r="BB75" s="218"/>
    </row>
    <row r="76" spans="1:54" s="5" customFormat="1" ht="13.5" thickBot="1" x14ac:dyDescent="0.25">
      <c r="A76" s="254" t="s">
        <v>118</v>
      </c>
      <c r="B76" s="221" t="s">
        <v>141</v>
      </c>
      <c r="C76" s="261"/>
      <c r="D76" s="261"/>
      <c r="E76" s="221" t="s">
        <v>101</v>
      </c>
      <c r="F76" s="221"/>
      <c r="G76" s="221"/>
      <c r="H76" s="261">
        <f t="shared" si="14"/>
        <v>0</v>
      </c>
      <c r="I76" s="221"/>
      <c r="J76" s="243" t="s">
        <v>107</v>
      </c>
      <c r="K76" s="221"/>
      <c r="L76" s="261"/>
      <c r="M76" s="261"/>
      <c r="N76" s="260">
        <f t="shared" si="18"/>
        <v>0</v>
      </c>
      <c r="O76" s="260">
        <f t="shared" si="19"/>
        <v>0</v>
      </c>
      <c r="P76" s="260">
        <f t="shared" si="20"/>
        <v>0</v>
      </c>
      <c r="Q76" s="221"/>
      <c r="R76" s="221"/>
      <c r="S76" s="221"/>
      <c r="T76" s="221"/>
      <c r="U76" s="221"/>
      <c r="V76" s="221"/>
      <c r="W76" s="221"/>
      <c r="X76" s="221"/>
      <c r="Y76" s="221"/>
      <c r="Z76" s="221"/>
      <c r="AA76" s="221"/>
      <c r="AB76" s="221"/>
      <c r="AC76" s="221"/>
      <c r="AD76" s="221"/>
      <c r="AE76" s="221"/>
      <c r="AF76" s="221"/>
      <c r="AG76" s="221"/>
      <c r="AH76" s="221"/>
      <c r="AI76" s="221"/>
      <c r="AJ76" s="221"/>
      <c r="AK76" s="221"/>
      <c r="AL76" s="221"/>
      <c r="AM76" s="221"/>
      <c r="AN76" s="221"/>
      <c r="AO76" s="221"/>
      <c r="AP76" s="221"/>
      <c r="AQ76" s="221"/>
      <c r="AR76" s="221">
        <v>0</v>
      </c>
      <c r="AS76" s="221">
        <v>0</v>
      </c>
      <c r="AT76" s="221">
        <v>0</v>
      </c>
      <c r="AU76" s="293">
        <f t="shared" si="21"/>
        <v>0</v>
      </c>
      <c r="AV76" s="293">
        <f t="shared" si="22"/>
        <v>0</v>
      </c>
      <c r="AW76" s="221">
        <f t="shared" si="15"/>
        <v>0</v>
      </c>
      <c r="AX76" s="221">
        <f t="shared" si="16"/>
        <v>0</v>
      </c>
      <c r="AY76" s="221">
        <f t="shared" si="17"/>
        <v>0</v>
      </c>
      <c r="AZ76" s="255">
        <f t="shared" si="9"/>
        <v>0</v>
      </c>
      <c r="BA76" s="90" t="s">
        <v>115</v>
      </c>
      <c r="BB76" s="90"/>
    </row>
    <row r="77" spans="1:54" s="5" customFormat="1" ht="13.5" thickBot="1" x14ac:dyDescent="0.25">
      <c r="A77" s="254" t="s">
        <v>117</v>
      </c>
      <c r="B77" s="221" t="s">
        <v>141</v>
      </c>
      <c r="C77" s="261"/>
      <c r="D77" s="261"/>
      <c r="E77" s="221"/>
      <c r="F77" s="221"/>
      <c r="G77" s="221"/>
      <c r="H77" s="261">
        <f t="shared" si="14"/>
        <v>0</v>
      </c>
      <c r="I77" s="221"/>
      <c r="J77" s="243" t="s">
        <v>108</v>
      </c>
      <c r="K77" s="221"/>
      <c r="L77" s="261"/>
      <c r="M77" s="261"/>
      <c r="N77" s="260">
        <f t="shared" si="18"/>
        <v>0</v>
      </c>
      <c r="O77" s="260">
        <f t="shared" si="19"/>
        <v>0</v>
      </c>
      <c r="P77" s="260">
        <f t="shared" si="20"/>
        <v>0</v>
      </c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>
        <v>0</v>
      </c>
      <c r="AS77" s="221">
        <v>0</v>
      </c>
      <c r="AT77" s="221">
        <v>0</v>
      </c>
      <c r="AU77" s="293">
        <f t="shared" si="21"/>
        <v>0</v>
      </c>
      <c r="AV77" s="293">
        <f t="shared" si="22"/>
        <v>0</v>
      </c>
      <c r="AW77" s="221">
        <f t="shared" si="15"/>
        <v>0</v>
      </c>
      <c r="AX77" s="221">
        <f t="shared" si="16"/>
        <v>0</v>
      </c>
      <c r="AY77" s="221">
        <f t="shared" si="17"/>
        <v>0</v>
      </c>
      <c r="AZ77" s="255">
        <f t="shared" si="9"/>
        <v>0</v>
      </c>
      <c r="BA77" s="90"/>
      <c r="BB77" s="90"/>
    </row>
    <row r="78" spans="1:54" s="5" customFormat="1" ht="13.5" thickBot="1" x14ac:dyDescent="0.25">
      <c r="A78" s="254" t="s">
        <v>110</v>
      </c>
      <c r="B78" s="221" t="s">
        <v>141</v>
      </c>
      <c r="C78" s="261"/>
      <c r="D78" s="261"/>
      <c r="E78" s="221"/>
      <c r="F78" s="221"/>
      <c r="G78" s="221"/>
      <c r="H78" s="261">
        <f t="shared" si="14"/>
        <v>0</v>
      </c>
      <c r="I78" s="221"/>
      <c r="J78" s="243" t="s">
        <v>111</v>
      </c>
      <c r="K78" s="221"/>
      <c r="L78" s="261"/>
      <c r="M78" s="261"/>
      <c r="N78" s="260">
        <f t="shared" si="18"/>
        <v>0</v>
      </c>
      <c r="O78" s="260">
        <f t="shared" si="19"/>
        <v>0</v>
      </c>
      <c r="P78" s="260">
        <f t="shared" si="20"/>
        <v>0</v>
      </c>
      <c r="Q78" s="221"/>
      <c r="R78" s="221"/>
      <c r="S78" s="221"/>
      <c r="T78" s="221"/>
      <c r="U78" s="221"/>
      <c r="V78" s="221"/>
      <c r="W78" s="221"/>
      <c r="X78" s="221"/>
      <c r="Y78" s="221"/>
      <c r="Z78" s="221"/>
      <c r="AA78" s="221"/>
      <c r="AB78" s="221"/>
      <c r="AC78" s="221"/>
      <c r="AD78" s="221"/>
      <c r="AE78" s="221"/>
      <c r="AF78" s="221"/>
      <c r="AG78" s="221"/>
      <c r="AH78" s="221"/>
      <c r="AI78" s="221"/>
      <c r="AJ78" s="221"/>
      <c r="AK78" s="221"/>
      <c r="AL78" s="221"/>
      <c r="AM78" s="221"/>
      <c r="AN78" s="221"/>
      <c r="AO78" s="221"/>
      <c r="AP78" s="221"/>
      <c r="AQ78" s="221"/>
      <c r="AR78" s="221">
        <v>0</v>
      </c>
      <c r="AS78" s="221">
        <v>0</v>
      </c>
      <c r="AT78" s="221">
        <v>0</v>
      </c>
      <c r="AU78" s="293">
        <f t="shared" si="21"/>
        <v>0</v>
      </c>
      <c r="AV78" s="293">
        <f t="shared" si="22"/>
        <v>0</v>
      </c>
      <c r="AW78" s="221">
        <f t="shared" si="15"/>
        <v>0</v>
      </c>
      <c r="AX78" s="221">
        <f t="shared" si="16"/>
        <v>0</v>
      </c>
      <c r="AY78" s="221">
        <f t="shared" si="17"/>
        <v>0</v>
      </c>
      <c r="AZ78" s="255">
        <f t="shared" si="9"/>
        <v>0</v>
      </c>
      <c r="BA78" s="90"/>
      <c r="BB78" s="90"/>
    </row>
    <row r="79" spans="1:54" s="6" customFormat="1" ht="13.5" thickBot="1" x14ac:dyDescent="0.25">
      <c r="A79" s="254" t="s">
        <v>53</v>
      </c>
      <c r="B79" s="221" t="s">
        <v>141</v>
      </c>
      <c r="C79" s="261"/>
      <c r="D79" s="261"/>
      <c r="E79" s="221" t="s">
        <v>62</v>
      </c>
      <c r="F79" s="221"/>
      <c r="G79" s="221"/>
      <c r="H79" s="261">
        <f t="shared" si="14"/>
        <v>0</v>
      </c>
      <c r="I79" s="221"/>
      <c r="J79" s="243" t="s">
        <v>84</v>
      </c>
      <c r="K79" s="221"/>
      <c r="L79" s="261"/>
      <c r="M79" s="261"/>
      <c r="N79" s="260">
        <f t="shared" si="18"/>
        <v>0</v>
      </c>
      <c r="O79" s="260">
        <f t="shared" si="19"/>
        <v>0</v>
      </c>
      <c r="P79" s="260">
        <f t="shared" si="20"/>
        <v>0</v>
      </c>
      <c r="Q79" s="221"/>
      <c r="R79" s="221"/>
      <c r="S79" s="221"/>
      <c r="T79" s="221"/>
      <c r="U79" s="221"/>
      <c r="V79" s="221"/>
      <c r="W79" s="221"/>
      <c r="X79" s="221"/>
      <c r="Y79" s="221"/>
      <c r="Z79" s="221"/>
      <c r="AA79" s="221"/>
      <c r="AB79" s="221"/>
      <c r="AC79" s="221"/>
      <c r="AD79" s="221"/>
      <c r="AE79" s="221"/>
      <c r="AF79" s="221"/>
      <c r="AG79" s="221"/>
      <c r="AH79" s="221"/>
      <c r="AI79" s="221"/>
      <c r="AJ79" s="221"/>
      <c r="AK79" s="221"/>
      <c r="AL79" s="221"/>
      <c r="AM79" s="221"/>
      <c r="AN79" s="221"/>
      <c r="AO79" s="221"/>
      <c r="AP79" s="221"/>
      <c r="AQ79" s="221"/>
      <c r="AR79" s="221">
        <v>0</v>
      </c>
      <c r="AS79" s="221">
        <v>0</v>
      </c>
      <c r="AT79" s="221">
        <v>0</v>
      </c>
      <c r="AU79" s="293">
        <f t="shared" si="21"/>
        <v>0</v>
      </c>
      <c r="AV79" s="293">
        <f t="shared" si="22"/>
        <v>0</v>
      </c>
      <c r="AW79" s="221">
        <f t="shared" si="15"/>
        <v>0</v>
      </c>
      <c r="AX79" s="221">
        <f t="shared" si="16"/>
        <v>0</v>
      </c>
      <c r="AY79" s="221">
        <f t="shared" si="17"/>
        <v>0</v>
      </c>
      <c r="AZ79" s="255">
        <f t="shared" si="9"/>
        <v>0</v>
      </c>
      <c r="BA79" s="218"/>
      <c r="BB79" s="218"/>
    </row>
    <row r="80" spans="1:54" s="6" customFormat="1" ht="13.5" thickBot="1" x14ac:dyDescent="0.25">
      <c r="A80" s="254" t="s">
        <v>54</v>
      </c>
      <c r="B80" s="221" t="s">
        <v>141</v>
      </c>
      <c r="C80" s="261"/>
      <c r="D80" s="261"/>
      <c r="E80" s="221" t="s">
        <v>93</v>
      </c>
      <c r="F80" s="221"/>
      <c r="G80" s="221">
        <f>SUM(F8:F80)</f>
        <v>1073.53</v>
      </c>
      <c r="H80" s="261">
        <f t="shared" si="14"/>
        <v>0</v>
      </c>
      <c r="I80" s="221"/>
      <c r="J80" s="243" t="s">
        <v>84</v>
      </c>
      <c r="K80" s="221"/>
      <c r="L80" s="261"/>
      <c r="M80" s="261"/>
      <c r="N80" s="260">
        <f t="shared" si="18"/>
        <v>0</v>
      </c>
      <c r="O80" s="260">
        <f t="shared" si="19"/>
        <v>0</v>
      </c>
      <c r="P80" s="260">
        <f t="shared" si="20"/>
        <v>0</v>
      </c>
      <c r="Q80" s="221"/>
      <c r="R80" s="221"/>
      <c r="S80" s="221"/>
      <c r="T80" s="221"/>
      <c r="U80" s="221"/>
      <c r="V80" s="221"/>
      <c r="W80" s="221"/>
      <c r="X80" s="221"/>
      <c r="Y80" s="221"/>
      <c r="Z80" s="221"/>
      <c r="AA80" s="221"/>
      <c r="AB80" s="221"/>
      <c r="AC80" s="221"/>
      <c r="AD80" s="221"/>
      <c r="AE80" s="221"/>
      <c r="AF80" s="221"/>
      <c r="AG80" s="221"/>
      <c r="AH80" s="221"/>
      <c r="AI80" s="221"/>
      <c r="AJ80" s="221"/>
      <c r="AK80" s="221"/>
      <c r="AL80" s="221"/>
      <c r="AM80" s="221"/>
      <c r="AN80" s="221"/>
      <c r="AO80" s="221"/>
      <c r="AP80" s="221"/>
      <c r="AQ80" s="221"/>
      <c r="AR80" s="221">
        <v>0</v>
      </c>
      <c r="AS80" s="221">
        <v>0</v>
      </c>
      <c r="AT80" s="221">
        <v>0</v>
      </c>
      <c r="AU80" s="293">
        <f t="shared" si="21"/>
        <v>0</v>
      </c>
      <c r="AV80" s="293">
        <f t="shared" si="22"/>
        <v>0</v>
      </c>
      <c r="AW80" s="221">
        <f t="shared" si="15"/>
        <v>0</v>
      </c>
      <c r="AX80" s="221">
        <f t="shared" si="16"/>
        <v>0</v>
      </c>
      <c r="AY80" s="221">
        <f t="shared" si="17"/>
        <v>0</v>
      </c>
      <c r="AZ80" s="255">
        <f t="shared" si="9"/>
        <v>0</v>
      </c>
      <c r="BA80" s="218"/>
      <c r="BB80" s="218"/>
    </row>
    <row r="81" spans="1:54" ht="13.5" thickBot="1" x14ac:dyDescent="0.25">
      <c r="A81" s="272" t="s">
        <v>132</v>
      </c>
      <c r="B81" s="273" t="s">
        <v>142</v>
      </c>
      <c r="C81" s="274">
        <v>137.97999999999999</v>
      </c>
      <c r="D81" s="274">
        <v>114.85</v>
      </c>
      <c r="E81" s="273" t="s">
        <v>106</v>
      </c>
      <c r="F81" s="273">
        <v>286.52</v>
      </c>
      <c r="G81" s="273"/>
      <c r="H81" s="274">
        <f t="shared" si="14"/>
        <v>539.34999999999991</v>
      </c>
      <c r="I81" s="221" t="s">
        <v>146</v>
      </c>
      <c r="J81" s="243" t="s">
        <v>86</v>
      </c>
      <c r="K81" s="221"/>
      <c r="L81" s="261">
        <v>20944</v>
      </c>
      <c r="M81" s="261">
        <v>28</v>
      </c>
      <c r="N81" s="260">
        <f t="shared" si="18"/>
        <v>137.97999999999999</v>
      </c>
      <c r="O81" s="260">
        <f t="shared" si="19"/>
        <v>114.85</v>
      </c>
      <c r="P81" s="260">
        <f t="shared" si="20"/>
        <v>286.52</v>
      </c>
      <c r="Q81" s="221"/>
      <c r="R81" s="221"/>
      <c r="S81" s="221"/>
      <c r="T81" s="221"/>
      <c r="U81" s="221"/>
      <c r="V81" s="221"/>
      <c r="W81" s="221"/>
      <c r="X81" s="221"/>
      <c r="Y81" s="221"/>
      <c r="Z81" s="221"/>
      <c r="AA81" s="221"/>
      <c r="AB81" s="221"/>
      <c r="AC81" s="221"/>
      <c r="AD81" s="221"/>
      <c r="AE81" s="221"/>
      <c r="AF81" s="221"/>
      <c r="AG81" s="221"/>
      <c r="AH81" s="221"/>
      <c r="AI81" s="221"/>
      <c r="AJ81" s="221"/>
      <c r="AK81" s="221"/>
      <c r="AL81" s="221"/>
      <c r="AM81" s="221"/>
      <c r="AN81" s="221"/>
      <c r="AO81" s="221"/>
      <c r="AP81" s="221"/>
      <c r="AQ81" s="221"/>
      <c r="AR81" s="221">
        <v>0</v>
      </c>
      <c r="AS81" s="221">
        <v>0</v>
      </c>
      <c r="AT81" s="221">
        <v>0</v>
      </c>
      <c r="AU81" s="293">
        <f t="shared" si="21"/>
        <v>20944</v>
      </c>
      <c r="AV81" s="293">
        <f t="shared" si="22"/>
        <v>28</v>
      </c>
      <c r="AW81" s="221">
        <f t="shared" si="15"/>
        <v>137.97999999999999</v>
      </c>
      <c r="AX81" s="221">
        <f t="shared" si="16"/>
        <v>114.85</v>
      </c>
      <c r="AY81" s="221">
        <f t="shared" si="17"/>
        <v>286.52</v>
      </c>
      <c r="AZ81" s="255">
        <f t="shared" si="9"/>
        <v>539.34999999999991</v>
      </c>
      <c r="BA81" s="66"/>
      <c r="BB81" s="66"/>
    </row>
    <row r="82" spans="1:54" ht="13.5" thickBot="1" x14ac:dyDescent="0.25">
      <c r="A82" s="272" t="s">
        <v>55</v>
      </c>
      <c r="B82" s="273" t="s">
        <v>142</v>
      </c>
      <c r="C82" s="274">
        <v>112</v>
      </c>
      <c r="D82" s="274">
        <v>93.23</v>
      </c>
      <c r="E82" s="273" t="s">
        <v>106</v>
      </c>
      <c r="F82" s="273">
        <v>270.5</v>
      </c>
      <c r="G82" s="273"/>
      <c r="H82" s="274">
        <f t="shared" si="14"/>
        <v>475.73</v>
      </c>
      <c r="I82" s="275" t="s">
        <v>177</v>
      </c>
      <c r="J82" s="243" t="s">
        <v>86</v>
      </c>
      <c r="K82" s="221"/>
      <c r="L82" s="261">
        <v>18700</v>
      </c>
      <c r="M82" s="261">
        <v>25</v>
      </c>
      <c r="N82" s="260">
        <f t="shared" si="18"/>
        <v>112</v>
      </c>
      <c r="O82" s="260">
        <f t="shared" si="19"/>
        <v>93.23</v>
      </c>
      <c r="P82" s="260">
        <f t="shared" si="20"/>
        <v>270.5</v>
      </c>
      <c r="Q82" s="221"/>
      <c r="R82" s="221"/>
      <c r="S82" s="221"/>
      <c r="T82" s="221"/>
      <c r="U82" s="221"/>
      <c r="V82" s="221"/>
      <c r="W82" s="221"/>
      <c r="X82" s="221"/>
      <c r="Y82" s="221"/>
      <c r="Z82" s="221"/>
      <c r="AA82" s="221"/>
      <c r="AB82" s="221"/>
      <c r="AC82" s="221"/>
      <c r="AD82" s="221"/>
      <c r="AE82" s="221"/>
      <c r="AF82" s="221"/>
      <c r="AG82" s="221"/>
      <c r="AH82" s="221"/>
      <c r="AI82" s="221"/>
      <c r="AJ82" s="221"/>
      <c r="AK82" s="221"/>
      <c r="AL82" s="221"/>
      <c r="AM82" s="221"/>
      <c r="AN82" s="221"/>
      <c r="AO82" s="221"/>
      <c r="AP82" s="221"/>
      <c r="AQ82" s="221"/>
      <c r="AR82" s="221">
        <v>0</v>
      </c>
      <c r="AS82" s="221">
        <v>0</v>
      </c>
      <c r="AT82" s="221">
        <v>0</v>
      </c>
      <c r="AU82" s="293">
        <f t="shared" si="21"/>
        <v>18700</v>
      </c>
      <c r="AV82" s="293">
        <f t="shared" si="22"/>
        <v>25</v>
      </c>
      <c r="AW82" s="221">
        <f t="shared" si="15"/>
        <v>112</v>
      </c>
      <c r="AX82" s="221">
        <f t="shared" si="16"/>
        <v>93.23</v>
      </c>
      <c r="AY82" s="221">
        <f t="shared" si="17"/>
        <v>270.5</v>
      </c>
      <c r="AZ82" s="255">
        <f t="shared" si="9"/>
        <v>475.73</v>
      </c>
      <c r="BA82" s="66"/>
      <c r="BB82" s="66"/>
    </row>
    <row r="83" spans="1:54" ht="13.5" thickBot="1" x14ac:dyDescent="0.25">
      <c r="A83" s="272" t="s">
        <v>57</v>
      </c>
      <c r="B83" s="273" t="s">
        <v>142</v>
      </c>
      <c r="C83" s="274">
        <v>304.64</v>
      </c>
      <c r="D83" s="274">
        <v>253.58</v>
      </c>
      <c r="E83" s="273"/>
      <c r="F83" s="273">
        <v>404.84</v>
      </c>
      <c r="G83" s="273"/>
      <c r="H83" s="274">
        <f t="shared" si="14"/>
        <v>963.06</v>
      </c>
      <c r="I83" s="275" t="s">
        <v>176</v>
      </c>
      <c r="J83" s="243" t="s">
        <v>86</v>
      </c>
      <c r="K83" s="221"/>
      <c r="L83" s="261">
        <v>50864</v>
      </c>
      <c r="M83" s="261">
        <v>68</v>
      </c>
      <c r="N83" s="260">
        <f t="shared" si="18"/>
        <v>304.64</v>
      </c>
      <c r="O83" s="260">
        <f t="shared" si="19"/>
        <v>253.58</v>
      </c>
      <c r="P83" s="260">
        <f t="shared" si="20"/>
        <v>404.84</v>
      </c>
      <c r="Q83" s="221"/>
      <c r="R83" s="221"/>
      <c r="S83" s="221"/>
      <c r="T83" s="221"/>
      <c r="U83" s="221"/>
      <c r="V83" s="221"/>
      <c r="W83" s="221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>
        <v>0</v>
      </c>
      <c r="AS83" s="221">
        <v>0</v>
      </c>
      <c r="AT83" s="221">
        <v>0</v>
      </c>
      <c r="AU83" s="293">
        <f t="shared" si="21"/>
        <v>50864</v>
      </c>
      <c r="AV83" s="293">
        <f t="shared" si="22"/>
        <v>68</v>
      </c>
      <c r="AW83" s="221">
        <f t="shared" si="15"/>
        <v>304.64</v>
      </c>
      <c r="AX83" s="221">
        <f t="shared" si="16"/>
        <v>253.58</v>
      </c>
      <c r="AY83" s="221">
        <f t="shared" si="17"/>
        <v>404.84</v>
      </c>
      <c r="AZ83" s="255">
        <f t="shared" ref="AZ83:AZ87" si="23">SUM(AW83:AY83)</f>
        <v>963.06</v>
      </c>
      <c r="BA83" s="66"/>
      <c r="BB83" s="66"/>
    </row>
    <row r="84" spans="1:54" ht="13.5" thickBot="1" x14ac:dyDescent="0.25">
      <c r="A84" s="272" t="s">
        <v>58</v>
      </c>
      <c r="B84" s="273" t="s">
        <v>142</v>
      </c>
      <c r="C84" s="274">
        <v>94.08</v>
      </c>
      <c r="D84" s="274">
        <v>78.31</v>
      </c>
      <c r="E84" s="273" t="s">
        <v>106</v>
      </c>
      <c r="F84" s="273">
        <v>268.58</v>
      </c>
      <c r="G84" s="273"/>
      <c r="H84" s="274">
        <f t="shared" si="14"/>
        <v>440.96999999999997</v>
      </c>
      <c r="I84" s="221" t="s">
        <v>145</v>
      </c>
      <c r="J84" s="243" t="s">
        <v>87</v>
      </c>
      <c r="K84" s="221"/>
      <c r="L84" s="261">
        <v>15708</v>
      </c>
      <c r="M84" s="261">
        <v>21</v>
      </c>
      <c r="N84" s="260">
        <f t="shared" si="18"/>
        <v>94.08</v>
      </c>
      <c r="O84" s="260">
        <f t="shared" si="19"/>
        <v>78.31</v>
      </c>
      <c r="P84" s="260">
        <f t="shared" si="20"/>
        <v>268.58</v>
      </c>
      <c r="Q84" s="221"/>
      <c r="R84" s="221"/>
      <c r="S84" s="221"/>
      <c r="T84" s="221"/>
      <c r="U84" s="221"/>
      <c r="V84" s="221"/>
      <c r="W84" s="221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>
        <v>0</v>
      </c>
      <c r="AS84" s="221">
        <v>0</v>
      </c>
      <c r="AT84" s="221">
        <v>0</v>
      </c>
      <c r="AU84" s="293">
        <f t="shared" si="21"/>
        <v>15708</v>
      </c>
      <c r="AV84" s="293">
        <f t="shared" si="22"/>
        <v>21</v>
      </c>
      <c r="AW84" s="221">
        <f t="shared" si="15"/>
        <v>94.08</v>
      </c>
      <c r="AX84" s="221">
        <f t="shared" si="16"/>
        <v>78.31</v>
      </c>
      <c r="AY84" s="221">
        <f t="shared" si="17"/>
        <v>268.58</v>
      </c>
      <c r="AZ84" s="255">
        <f t="shared" si="23"/>
        <v>440.96999999999997</v>
      </c>
      <c r="BA84" s="66"/>
      <c r="BB84" s="66"/>
    </row>
    <row r="85" spans="1:54" ht="13.5" thickBot="1" x14ac:dyDescent="0.25">
      <c r="A85" s="272" t="s">
        <v>59</v>
      </c>
      <c r="B85" s="273" t="s">
        <v>142</v>
      </c>
      <c r="C85" s="274">
        <v>17.920000000000002</v>
      </c>
      <c r="D85" s="274">
        <v>14.92</v>
      </c>
      <c r="E85" s="273" t="s">
        <v>91</v>
      </c>
      <c r="F85" s="273">
        <v>270.02</v>
      </c>
      <c r="G85" s="273">
        <f>SUM(F81:F85)</f>
        <v>1500.4599999999998</v>
      </c>
      <c r="H85" s="274">
        <f t="shared" si="14"/>
        <v>302.86</v>
      </c>
      <c r="I85" s="275" t="s">
        <v>178</v>
      </c>
      <c r="J85" s="243" t="s">
        <v>88</v>
      </c>
      <c r="K85" s="221"/>
      <c r="L85" s="261">
        <v>2992</v>
      </c>
      <c r="M85" s="261">
        <v>4</v>
      </c>
      <c r="N85" s="260">
        <f t="shared" si="18"/>
        <v>17.920000000000002</v>
      </c>
      <c r="O85" s="260">
        <f t="shared" si="19"/>
        <v>14.92</v>
      </c>
      <c r="P85" s="260">
        <f t="shared" si="20"/>
        <v>270.02</v>
      </c>
      <c r="Q85" s="221"/>
      <c r="R85" s="221"/>
      <c r="S85" s="221"/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>
        <v>0</v>
      </c>
      <c r="AS85" s="221">
        <v>0</v>
      </c>
      <c r="AT85" s="221">
        <v>0</v>
      </c>
      <c r="AU85" s="293">
        <f t="shared" si="21"/>
        <v>2992</v>
      </c>
      <c r="AV85" s="293">
        <f t="shared" si="22"/>
        <v>4</v>
      </c>
      <c r="AW85" s="221">
        <f t="shared" si="15"/>
        <v>17.920000000000002</v>
      </c>
      <c r="AX85" s="221">
        <f t="shared" si="16"/>
        <v>14.92</v>
      </c>
      <c r="AY85" s="221">
        <f t="shared" si="17"/>
        <v>270.02</v>
      </c>
      <c r="AZ85" s="255">
        <f t="shared" si="23"/>
        <v>302.86</v>
      </c>
      <c r="BA85" s="66"/>
      <c r="BB85" s="66"/>
    </row>
    <row r="86" spans="1:54" ht="13.5" thickBot="1" x14ac:dyDescent="0.25">
      <c r="A86" s="276" t="s">
        <v>60</v>
      </c>
      <c r="B86" s="277" t="s">
        <v>160</v>
      </c>
      <c r="C86" s="278">
        <v>124.81</v>
      </c>
      <c r="D86" s="278"/>
      <c r="E86" s="277" t="s">
        <v>62</v>
      </c>
      <c r="F86" s="277">
        <v>0</v>
      </c>
      <c r="G86" s="277"/>
      <c r="H86" s="278">
        <f t="shared" si="14"/>
        <v>124.81</v>
      </c>
      <c r="I86" s="275" t="s">
        <v>179</v>
      </c>
      <c r="J86" s="243" t="s">
        <v>89</v>
      </c>
      <c r="K86" s="221" t="s">
        <v>154</v>
      </c>
      <c r="L86" s="261">
        <v>0</v>
      </c>
      <c r="M86" s="261">
        <v>0</v>
      </c>
      <c r="N86" s="260">
        <f t="shared" si="18"/>
        <v>124.81</v>
      </c>
      <c r="O86" s="260">
        <f t="shared" si="19"/>
        <v>0</v>
      </c>
      <c r="P86" s="260">
        <f t="shared" si="20"/>
        <v>0</v>
      </c>
      <c r="Q86" s="221"/>
      <c r="R86" s="221"/>
      <c r="S86" s="221"/>
      <c r="T86" s="221"/>
      <c r="U86" s="221"/>
      <c r="V86" s="221"/>
      <c r="W86" s="221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>
        <v>0</v>
      </c>
      <c r="AS86" s="221">
        <v>0</v>
      </c>
      <c r="AT86" s="221">
        <v>0</v>
      </c>
      <c r="AU86" s="293">
        <f t="shared" si="21"/>
        <v>0</v>
      </c>
      <c r="AV86" s="293">
        <f t="shared" si="22"/>
        <v>0</v>
      </c>
      <c r="AW86" s="221">
        <f t="shared" si="15"/>
        <v>124.81</v>
      </c>
      <c r="AX86" s="221">
        <f t="shared" si="16"/>
        <v>0</v>
      </c>
      <c r="AY86" s="221">
        <f t="shared" si="17"/>
        <v>0</v>
      </c>
      <c r="AZ86" s="255">
        <f t="shared" si="23"/>
        <v>124.81</v>
      </c>
      <c r="BA86" s="66"/>
      <c r="BB86" s="66"/>
    </row>
    <row r="87" spans="1:54" ht="13.5" thickBot="1" x14ac:dyDescent="0.25">
      <c r="A87" s="279" t="s">
        <v>61</v>
      </c>
      <c r="B87" s="280" t="s">
        <v>143</v>
      </c>
      <c r="C87" s="281">
        <v>80.64</v>
      </c>
      <c r="D87" s="281">
        <v>70.489999999999995</v>
      </c>
      <c r="E87" s="280" t="s">
        <v>92</v>
      </c>
      <c r="F87" s="280">
        <v>136.38999999999999</v>
      </c>
      <c r="G87" s="280">
        <v>0</v>
      </c>
      <c r="H87" s="281">
        <f t="shared" si="14"/>
        <v>287.52</v>
      </c>
      <c r="I87" s="282" t="s">
        <v>179</v>
      </c>
      <c r="J87" s="284" t="s">
        <v>89</v>
      </c>
      <c r="K87" s="285" t="s">
        <v>153</v>
      </c>
      <c r="L87" s="286">
        <v>13464</v>
      </c>
      <c r="M87" s="286">
        <v>18</v>
      </c>
      <c r="N87" s="287">
        <f t="shared" si="18"/>
        <v>80.64</v>
      </c>
      <c r="O87" s="287">
        <f t="shared" si="19"/>
        <v>70.489999999999995</v>
      </c>
      <c r="P87" s="287">
        <f t="shared" si="20"/>
        <v>136.38999999999999</v>
      </c>
      <c r="Q87" s="285"/>
      <c r="R87" s="285"/>
      <c r="S87" s="285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  <c r="AO87" s="285"/>
      <c r="AP87" s="285"/>
      <c r="AQ87" s="285"/>
      <c r="AR87" s="285">
        <v>0</v>
      </c>
      <c r="AS87" s="285">
        <v>0</v>
      </c>
      <c r="AT87" s="285">
        <v>0</v>
      </c>
      <c r="AU87" s="293">
        <f t="shared" si="21"/>
        <v>13464</v>
      </c>
      <c r="AV87" s="293">
        <f t="shared" si="22"/>
        <v>18</v>
      </c>
      <c r="AW87" s="285">
        <f t="shared" si="15"/>
        <v>80.64</v>
      </c>
      <c r="AX87" s="285">
        <f t="shared" si="16"/>
        <v>70.489999999999995</v>
      </c>
      <c r="AY87" s="285">
        <f t="shared" si="17"/>
        <v>136.38999999999999</v>
      </c>
      <c r="AZ87" s="288">
        <f t="shared" si="23"/>
        <v>287.52</v>
      </c>
      <c r="BA87" s="66"/>
      <c r="BB87" s="66"/>
    </row>
    <row r="88" spans="1:54" ht="16.5" thickBot="1" x14ac:dyDescent="0.3">
      <c r="A88" s="5"/>
      <c r="B88" s="220" t="s">
        <v>96</v>
      </c>
      <c r="C88" s="262">
        <f>SUM(C8:C87)</f>
        <v>4191.75</v>
      </c>
      <c r="D88" s="262">
        <f>SUM(D8:D87)</f>
        <v>3388.64</v>
      </c>
      <c r="E88" s="248"/>
      <c r="F88" s="247">
        <f>SUM(F8:F87)</f>
        <v>2710.3799999999997</v>
      </c>
      <c r="G88" s="249">
        <f>SUM(G8:G87)</f>
        <v>2575.9899999999998</v>
      </c>
      <c r="H88" s="722">
        <f>SUM(H8:H87)</f>
        <v>10290.769999999999</v>
      </c>
      <c r="I88" s="283"/>
      <c r="J88" s="26" t="s">
        <v>113</v>
      </c>
      <c r="K88" s="225"/>
      <c r="L88" s="289">
        <f>SUM(L8:L87)</f>
        <v>676940</v>
      </c>
      <c r="M88" s="289">
        <f>SUM(M8:M87)</f>
        <v>905</v>
      </c>
      <c r="N88" s="227">
        <f>SUM(N8:N87)</f>
        <v>4191.75</v>
      </c>
      <c r="O88" s="227">
        <f t="shared" ref="O88:AZ88" si="24">SUM(O8:O87)</f>
        <v>3388.64</v>
      </c>
      <c r="P88" s="227">
        <f t="shared" si="24"/>
        <v>2710.3799999999997</v>
      </c>
      <c r="Q88" s="228"/>
      <c r="R88" s="228"/>
      <c r="S88" s="290">
        <f>SUM(S8:S87)</f>
        <v>0</v>
      </c>
      <c r="T88" s="290">
        <f t="shared" si="24"/>
        <v>0</v>
      </c>
      <c r="U88" s="290">
        <f t="shared" si="24"/>
        <v>0</v>
      </c>
      <c r="V88" s="228"/>
      <c r="W88" s="228"/>
      <c r="X88" s="290">
        <f t="shared" si="24"/>
        <v>0</v>
      </c>
      <c r="Y88" s="290">
        <f t="shared" si="24"/>
        <v>0</v>
      </c>
      <c r="Z88" s="290">
        <f t="shared" si="24"/>
        <v>0</v>
      </c>
      <c r="AA88" s="230"/>
      <c r="AB88" s="230"/>
      <c r="AC88" s="290">
        <f>SUM(AC8:AC87)</f>
        <v>0</v>
      </c>
      <c r="AD88" s="290">
        <f t="shared" si="24"/>
        <v>0</v>
      </c>
      <c r="AE88" s="290">
        <f t="shared" si="24"/>
        <v>0</v>
      </c>
      <c r="AF88" s="231"/>
      <c r="AG88" s="231"/>
      <c r="AH88" s="290">
        <f t="shared" si="24"/>
        <v>0</v>
      </c>
      <c r="AI88" s="290">
        <f t="shared" si="24"/>
        <v>0</v>
      </c>
      <c r="AJ88" s="290">
        <f t="shared" si="24"/>
        <v>0</v>
      </c>
      <c r="AK88" s="231"/>
      <c r="AL88" s="231"/>
      <c r="AM88" s="229"/>
      <c r="AN88" s="229"/>
      <c r="AO88" s="290">
        <v>0</v>
      </c>
      <c r="AP88" s="290"/>
      <c r="AQ88" s="290"/>
      <c r="AR88" s="290">
        <f t="shared" si="24"/>
        <v>0</v>
      </c>
      <c r="AS88" s="290">
        <f t="shared" si="24"/>
        <v>0</v>
      </c>
      <c r="AT88" s="290">
        <f t="shared" si="24"/>
        <v>0</v>
      </c>
      <c r="AU88" s="291">
        <f t="shared" si="24"/>
        <v>676940</v>
      </c>
      <c r="AV88" s="291">
        <f t="shared" si="24"/>
        <v>905</v>
      </c>
      <c r="AW88" s="290">
        <f t="shared" si="24"/>
        <v>4191.75</v>
      </c>
      <c r="AX88" s="290">
        <f t="shared" si="24"/>
        <v>3388.64</v>
      </c>
      <c r="AY88" s="290">
        <f t="shared" si="24"/>
        <v>2710.3799999999997</v>
      </c>
      <c r="AZ88" s="292">
        <f t="shared" si="24"/>
        <v>10290.769999999999</v>
      </c>
      <c r="BA88" s="54"/>
      <c r="BB88" s="54"/>
    </row>
    <row r="89" spans="1:54" x14ac:dyDescent="0.2">
      <c r="B89" s="6"/>
      <c r="F89" s="3"/>
    </row>
    <row r="90" spans="1:54" x14ac:dyDescent="0.2">
      <c r="A90" s="32">
        <v>43312</v>
      </c>
      <c r="B90" s="1" t="s">
        <v>63</v>
      </c>
      <c r="C90" s="7" t="s">
        <v>95</v>
      </c>
      <c r="E90" s="1" t="s">
        <v>94</v>
      </c>
      <c r="F90" s="25"/>
    </row>
    <row r="91" spans="1:54" ht="13.5" thickBot="1" x14ac:dyDescent="0.25">
      <c r="A91" s="22" t="s">
        <v>141</v>
      </c>
      <c r="B91" s="139">
        <f>C18+C19</f>
        <v>3122.56</v>
      </c>
      <c r="C91" s="140">
        <f>D18+D19</f>
        <v>2599.1800000000003</v>
      </c>
      <c r="D91" s="140"/>
      <c r="E91" s="139">
        <f>F18+F19</f>
        <v>802.86</v>
      </c>
      <c r="F91" s="31">
        <f>B91+C91+E91</f>
        <v>6524.5999999999995</v>
      </c>
      <c r="G91" s="196" t="s">
        <v>174</v>
      </c>
      <c r="H91" s="271"/>
      <c r="N91" s="41">
        <f>N88+O88+P88</f>
        <v>10290.769999999999</v>
      </c>
    </row>
    <row r="92" spans="1:54" ht="13.5" thickTop="1" x14ac:dyDescent="0.2">
      <c r="A92" s="141"/>
      <c r="B92" s="15"/>
      <c r="C92" s="142"/>
      <c r="D92" s="142"/>
      <c r="E92" s="15"/>
      <c r="F92" s="31"/>
      <c r="G92" s="196"/>
    </row>
    <row r="93" spans="1:54" ht="13.5" thickBot="1" x14ac:dyDescent="0.25">
      <c r="A93" s="22" t="s">
        <v>143</v>
      </c>
      <c r="B93" s="139">
        <f>C86+C87</f>
        <v>205.45</v>
      </c>
      <c r="C93" s="140">
        <f>D86+D87</f>
        <v>70.489999999999995</v>
      </c>
      <c r="D93" s="140"/>
      <c r="E93" s="139">
        <f>F86+F87</f>
        <v>136.38999999999999</v>
      </c>
      <c r="F93" s="31">
        <f>B93+C93+E93</f>
        <v>412.33</v>
      </c>
      <c r="G93" s="196" t="s">
        <v>174</v>
      </c>
    </row>
    <row r="94" spans="1:54" ht="13.5" thickTop="1" x14ac:dyDescent="0.2">
      <c r="A94" s="32">
        <v>43308</v>
      </c>
      <c r="B94" s="9"/>
      <c r="C94" s="10"/>
      <c r="D94" s="10"/>
      <c r="E94" s="33"/>
      <c r="F94" s="34"/>
      <c r="G94" s="197"/>
      <c r="J94" s="3">
        <f>H91-N91</f>
        <v>-10290.769999999999</v>
      </c>
    </row>
    <row r="95" spans="1:54" x14ac:dyDescent="0.2">
      <c r="A95" s="29" t="s">
        <v>142</v>
      </c>
      <c r="B95" s="155">
        <v>137.97999999999999</v>
      </c>
      <c r="C95" s="30">
        <v>114.85</v>
      </c>
      <c r="D95" s="30" t="s">
        <v>157</v>
      </c>
      <c r="E95" s="154">
        <v>286.52</v>
      </c>
      <c r="F95" s="159">
        <f>B95+C95+E95</f>
        <v>539.34999999999991</v>
      </c>
      <c r="G95" s="197"/>
    </row>
    <row r="96" spans="1:54" x14ac:dyDescent="0.2">
      <c r="A96" s="29" t="s">
        <v>142</v>
      </c>
      <c r="B96" s="148">
        <v>94.08</v>
      </c>
      <c r="C96" s="30">
        <v>78.31</v>
      </c>
      <c r="D96" s="30" t="s">
        <v>157</v>
      </c>
      <c r="E96" s="30">
        <v>268.58</v>
      </c>
      <c r="F96" s="23">
        <f>B96+C96+E96</f>
        <v>440.96999999999997</v>
      </c>
      <c r="G96" s="197"/>
    </row>
    <row r="97" spans="1:38" x14ac:dyDescent="0.2">
      <c r="A97" s="29" t="s">
        <v>142</v>
      </c>
      <c r="B97" s="148">
        <v>17.920000000000002</v>
      </c>
      <c r="C97" s="30">
        <v>14.92</v>
      </c>
      <c r="D97" s="30" t="s">
        <v>157</v>
      </c>
      <c r="E97" s="30">
        <v>270.02</v>
      </c>
      <c r="F97" s="23">
        <f t="shared" ref="F97:F99" si="25">B97+C97+E97</f>
        <v>302.86</v>
      </c>
      <c r="G97" s="197"/>
    </row>
    <row r="98" spans="1:38" x14ac:dyDescent="0.2">
      <c r="A98" s="146" t="s">
        <v>142</v>
      </c>
      <c r="B98" s="148">
        <v>112</v>
      </c>
      <c r="C98" s="30">
        <v>93.23</v>
      </c>
      <c r="D98" s="30" t="s">
        <v>157</v>
      </c>
      <c r="E98" s="30">
        <v>270.5</v>
      </c>
      <c r="F98" s="23">
        <f t="shared" si="25"/>
        <v>475.73</v>
      </c>
      <c r="G98" s="197"/>
    </row>
    <row r="99" spans="1:38" x14ac:dyDescent="0.2">
      <c r="A99" s="146" t="s">
        <v>142</v>
      </c>
      <c r="B99" s="148">
        <v>304.64</v>
      </c>
      <c r="C99" s="148">
        <v>253.58</v>
      </c>
      <c r="D99" s="148" t="s">
        <v>157</v>
      </c>
      <c r="E99" s="148">
        <v>404.84</v>
      </c>
      <c r="F99" s="143">
        <f t="shared" si="25"/>
        <v>963.06</v>
      </c>
      <c r="G99" s="197"/>
    </row>
    <row r="100" spans="1:38" ht="13.5" thickBot="1" x14ac:dyDescent="0.25">
      <c r="A100" s="147"/>
      <c r="B100" s="156">
        <f>SUM(B95:B99)</f>
        <v>666.62</v>
      </c>
      <c r="C100" s="149">
        <f>SUM(C95:C99)</f>
        <v>554.89</v>
      </c>
      <c r="D100" s="149"/>
      <c r="E100" s="156">
        <f>SUM(E95:E99)</f>
        <v>1500.4599999999998</v>
      </c>
      <c r="F100" s="143">
        <f>SUM(F95:F99)</f>
        <v>2721.97</v>
      </c>
      <c r="G100" s="197" t="s">
        <v>174</v>
      </c>
    </row>
    <row r="101" spans="1:38" s="5" customFormat="1" ht="13.5" thickTop="1" x14ac:dyDescent="0.2">
      <c r="A101" s="150"/>
      <c r="B101" s="141"/>
      <c r="C101" s="144"/>
      <c r="D101" s="144"/>
      <c r="E101" s="141"/>
      <c r="F101" s="143"/>
      <c r="G101" s="198"/>
      <c r="H101" s="142"/>
      <c r="I101"/>
      <c r="L101" s="151"/>
      <c r="M101" s="151"/>
      <c r="N101" s="151"/>
      <c r="O101" s="151"/>
      <c r="P101" s="151"/>
      <c r="Q101" s="152"/>
      <c r="R101" s="152"/>
      <c r="V101" s="152"/>
      <c r="W101" s="152"/>
      <c r="AA101" s="153"/>
      <c r="AB101" s="153"/>
      <c r="AF101" s="142"/>
      <c r="AG101" s="142"/>
      <c r="AK101" s="142"/>
      <c r="AL101" s="142"/>
    </row>
    <row r="102" spans="1:38" ht="13.5" thickBot="1" x14ac:dyDescent="0.25">
      <c r="A102" s="146" t="s">
        <v>141</v>
      </c>
      <c r="B102" s="156">
        <v>197.12</v>
      </c>
      <c r="C102" s="149">
        <v>164.08</v>
      </c>
      <c r="D102" s="149" t="s">
        <v>158</v>
      </c>
      <c r="E102" s="156">
        <v>270.67</v>
      </c>
      <c r="F102" s="158">
        <f>B102+C102+E102</f>
        <v>631.87000000000012</v>
      </c>
      <c r="G102" s="199" t="s">
        <v>174</v>
      </c>
    </row>
    <row r="103" spans="1:38" ht="13.5" thickTop="1" x14ac:dyDescent="0.2">
      <c r="F103" s="157"/>
      <c r="G103" s="196"/>
    </row>
    <row r="104" spans="1:38" x14ac:dyDescent="0.2">
      <c r="A104" s="1" t="s">
        <v>68</v>
      </c>
      <c r="B104" s="3">
        <f>B91+B93+B100+B102</f>
        <v>4191.75</v>
      </c>
      <c r="C104" s="3">
        <f>C91+C93+C100+C102</f>
        <v>3388.64</v>
      </c>
      <c r="E104" s="3">
        <f>E91+E93+E100+E102</f>
        <v>2710.38</v>
      </c>
      <c r="F104" s="3">
        <f>B104+C104+E104</f>
        <v>10290.77</v>
      </c>
      <c r="G104" s="196"/>
    </row>
    <row r="109" spans="1:38" ht="15.75" x14ac:dyDescent="0.25">
      <c r="H109" s="721" t="s">
        <v>68</v>
      </c>
    </row>
  </sheetData>
  <mergeCells count="15">
    <mergeCell ref="L6:M6"/>
    <mergeCell ref="J1:AE1"/>
    <mergeCell ref="AU6:AV6"/>
    <mergeCell ref="Q6:R6"/>
    <mergeCell ref="Q5:U5"/>
    <mergeCell ref="AP5:AT5"/>
    <mergeCell ref="AU5:AY5"/>
    <mergeCell ref="V5:Z5"/>
    <mergeCell ref="AA5:AE5"/>
    <mergeCell ref="AF5:AJ5"/>
    <mergeCell ref="AK5:AO5"/>
    <mergeCell ref="V6:W6"/>
    <mergeCell ref="AA6:AB6"/>
    <mergeCell ref="AF6:AG6"/>
    <mergeCell ref="AK6:AL6"/>
  </mergeCells>
  <printOptions horizontalCentered="1" gridLines="1"/>
  <pageMargins left="0.25" right="0.25" top="0.75" bottom="0.75" header="0.3" footer="0.3"/>
  <pageSetup paperSize="5" orientation="landscape" r:id="rId1"/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PMT#6A 2018-2019    </vt:lpstr>
      <vt:lpstr>PMT#6A 2018-2019   </vt:lpstr>
      <vt:lpstr>PMT#6 2018-2019   </vt:lpstr>
      <vt:lpstr>PMT#5 2018-2019  </vt:lpstr>
      <vt:lpstr>Testing</vt:lpstr>
      <vt:lpstr>PMT#4 2018-2019 </vt:lpstr>
      <vt:lpstr>PMT#3 2018-2019</vt:lpstr>
      <vt:lpstr>PMT#2 2018-19 </vt:lpstr>
      <vt:lpstr>PMT#1 2018-19</vt:lpstr>
      <vt:lpstr>'PMT#1 2018-19'!Print_Titles</vt:lpstr>
      <vt:lpstr>'PMT#2 2018-19 '!Print_Titles</vt:lpstr>
      <vt:lpstr>'PMT#3 2018-2019'!Print_Titles</vt:lpstr>
      <vt:lpstr>'PMT#4 2018-2019 '!Print_Titles</vt:lpstr>
      <vt:lpstr>'PMT#5 2018-2019  '!Print_Titles</vt:lpstr>
      <vt:lpstr>'PMT#6 2018-2019   '!Print_Titles</vt:lpstr>
      <vt:lpstr>'PMT#6A 2018-2019   '!Print_Titles</vt:lpstr>
      <vt:lpstr>'PMT#6A 2018-2019    '!Print_Titles</vt:lpstr>
      <vt:lpstr>Testing!Print_Titles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RobertaW</dc:creator>
  <cp:lastModifiedBy>Bishop, Sheere</cp:lastModifiedBy>
  <cp:lastPrinted>2019-07-22T19:00:57Z</cp:lastPrinted>
  <dcterms:created xsi:type="dcterms:W3CDTF">2005-07-14T07:13:32Z</dcterms:created>
  <dcterms:modified xsi:type="dcterms:W3CDTF">2020-05-21T18:24:00Z</dcterms:modified>
</cp:coreProperties>
</file>