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M:\02 Sites\DistrictWide\Sustainability\ENERGY\RFQ_P Energy Mgmt Svcs\Appendix B - Reference Documents\"/>
    </mc:Choice>
  </mc:AlternateContent>
  <bookViews>
    <workbookView xWindow="0" yWindow="0" windowWidth="38400" windowHeight="16005" tabRatio="596"/>
  </bookViews>
  <sheets>
    <sheet name="SMUT-17-18_PMT_6" sheetId="163" r:id="rId1"/>
    <sheet name="SMUT-17-18_PMT_5" sheetId="162" r:id="rId2"/>
    <sheet name="SMUT-17-18_PMT_4" sheetId="161" r:id="rId3"/>
    <sheet name="SMUT-17-18_PMT_3" sheetId="160" r:id="rId4"/>
    <sheet name="SMUT-17-18_PMT_2" sheetId="159" r:id="rId5"/>
    <sheet name="SMUT-17-18_PMT_1" sheetId="157" r:id="rId6"/>
    <sheet name="SMUT-17-18_PMT_1 (2)" sheetId="158" r:id="rId7"/>
  </sheets>
  <definedNames>
    <definedName name="_xlnm.Print_Area" localSheetId="5">'SMUT-17-18_PMT_1'!$A$8:$T$94,'SMUT-17-18_PMT_1'!$U$8:$AK$95,'SMUT-17-18_PMT_1'!$AM$8:$AY$96</definedName>
    <definedName name="_xlnm.Print_Area" localSheetId="6">'SMUT-17-18_PMT_1 (2)'!$A$8:$T$94,'SMUT-17-18_PMT_1 (2)'!$U$8:$AK$95,'SMUT-17-18_PMT_1 (2)'!$AM$8:$AY$96</definedName>
    <definedName name="_xlnm.Print_Area" localSheetId="4">'SMUT-17-18_PMT_2'!$A$8:$T$94,'SMUT-17-18_PMT_2'!$U$8:$AK$95,'SMUT-17-18_PMT_2'!$AM$8:$AY$96</definedName>
    <definedName name="_xlnm.Print_Area" localSheetId="3">'SMUT-17-18_PMT_3'!$A$8:$T$95,'SMUT-17-18_PMT_3'!$U$8:$AK$96,'SMUT-17-18_PMT_3'!$AM$8:$AY$97</definedName>
    <definedName name="_xlnm.Print_Area" localSheetId="2">'SMUT-17-18_PMT_4'!$A$8:$T$96,'SMUT-17-18_PMT_4'!$U$8:$AK$97,'SMUT-17-18_PMT_4'!$AM$8:$AY$98</definedName>
    <definedName name="_xlnm.Print_Area" localSheetId="1">'SMUT-17-18_PMT_5'!$A$8:$T$97,'SMUT-17-18_PMT_5'!$U$8:$AK$98,'SMUT-17-18_PMT_5'!$AM$8:$AY$99</definedName>
    <definedName name="_xlnm.Print_Area" localSheetId="0">'SMUT-17-18_PMT_6'!$A$8:$T$99,'SMUT-17-18_PMT_6'!$U$8:$AK$100,'SMUT-17-18_PMT_6'!$AM$8:$AY$101</definedName>
    <definedName name="_xlnm.Print_Titles" localSheetId="5">'SMUT-17-18_PMT_1'!$1:$7</definedName>
    <definedName name="_xlnm.Print_Titles" localSheetId="6">'SMUT-17-18_PMT_1 (2)'!$1:$7</definedName>
    <definedName name="_xlnm.Print_Titles" localSheetId="4">'SMUT-17-18_PMT_2'!$1:$7</definedName>
    <definedName name="_xlnm.Print_Titles" localSheetId="3">'SMUT-17-18_PMT_3'!$1:$7</definedName>
    <definedName name="_xlnm.Print_Titles" localSheetId="2">'SMUT-17-18_PMT_4'!$1:$7</definedName>
    <definedName name="_xlnm.Print_Titles" localSheetId="1">'SMUT-17-18_PMT_5'!$1:$7</definedName>
    <definedName name="_xlnm.Print_Titles" localSheetId="0">'SMUT-17-18_PMT_6'!$6:$7</definedName>
  </definedNames>
  <calcPr calcId="162913"/>
</workbook>
</file>

<file path=xl/calcChain.xml><?xml version="1.0" encoding="utf-8"?>
<calcChain xmlns="http://schemas.openxmlformats.org/spreadsheetml/2006/main">
  <c r="I80" i="163" l="1"/>
  <c r="C92" i="163"/>
  <c r="H125" i="163" l="1"/>
  <c r="G125" i="163"/>
  <c r="F125" i="163"/>
  <c r="E125" i="163"/>
  <c r="D125" i="163"/>
  <c r="C125" i="163"/>
  <c r="I125" i="163" l="1"/>
  <c r="I113" i="163"/>
  <c r="A1" i="163"/>
  <c r="D115" i="163"/>
  <c r="E115" i="163"/>
  <c r="F115" i="163"/>
  <c r="G115" i="163"/>
  <c r="H115" i="163"/>
  <c r="C115" i="163"/>
  <c r="I114" i="163"/>
  <c r="I112" i="163"/>
  <c r="I111" i="163"/>
  <c r="I110" i="163"/>
  <c r="I109" i="163"/>
  <c r="I108" i="163"/>
  <c r="AU41" i="163"/>
  <c r="I115" i="163" l="1"/>
  <c r="I104" i="163"/>
  <c r="H103" i="163"/>
  <c r="I103" i="163" s="1"/>
  <c r="D103" i="163"/>
  <c r="C103" i="163"/>
  <c r="AP25" i="163"/>
  <c r="AO25" i="163"/>
  <c r="AN25" i="163"/>
  <c r="AP47" i="163"/>
  <c r="AO47" i="163"/>
  <c r="AN47" i="163"/>
  <c r="I102" i="163"/>
  <c r="AP36" i="163"/>
  <c r="AO36" i="163"/>
  <c r="AN36" i="163"/>
  <c r="H101" i="163"/>
  <c r="D101" i="163"/>
  <c r="C101" i="163"/>
  <c r="I101" i="163" s="1"/>
  <c r="AP28" i="163"/>
  <c r="AO28" i="163"/>
  <c r="AN28" i="163"/>
  <c r="AP27" i="163"/>
  <c r="AO27" i="163"/>
  <c r="AN27" i="163"/>
  <c r="H100" i="163"/>
  <c r="D100" i="163"/>
  <c r="D105" i="163" s="1"/>
  <c r="C100" i="163"/>
  <c r="I100" i="163" s="1"/>
  <c r="AP34" i="163"/>
  <c r="AP35" i="163"/>
  <c r="AO34" i="163"/>
  <c r="AN34" i="163"/>
  <c r="AN35" i="163"/>
  <c r="AP33" i="163"/>
  <c r="AO33" i="163"/>
  <c r="AN33" i="163"/>
  <c r="AO35" i="163"/>
  <c r="H99" i="163"/>
  <c r="I99" i="163" s="1"/>
  <c r="D99" i="163"/>
  <c r="C99" i="163"/>
  <c r="AP60" i="163"/>
  <c r="AP59" i="163"/>
  <c r="AO59" i="163"/>
  <c r="AP58" i="163"/>
  <c r="H98" i="163"/>
  <c r="I98" i="163" s="1"/>
  <c r="D98" i="163"/>
  <c r="C98" i="163"/>
  <c r="C105" i="163" s="1"/>
  <c r="AO23" i="163"/>
  <c r="AP23" i="163"/>
  <c r="AN23" i="163"/>
  <c r="AO24" i="163"/>
  <c r="AP24" i="163"/>
  <c r="AN24" i="163"/>
  <c r="AP26" i="163"/>
  <c r="AO26" i="163"/>
  <c r="AN26" i="163"/>
  <c r="AP22" i="163"/>
  <c r="AO22" i="163"/>
  <c r="AN22" i="163"/>
  <c r="H105" i="163" l="1"/>
  <c r="I105" i="163" s="1"/>
  <c r="E47" i="162"/>
  <c r="H96" i="163"/>
  <c r="D96" i="163"/>
  <c r="C96" i="163"/>
  <c r="I96" i="163" s="1"/>
  <c r="H95" i="163"/>
  <c r="D95" i="163"/>
  <c r="C95" i="163"/>
  <c r="I95" i="163" s="1"/>
  <c r="H94" i="163"/>
  <c r="D94" i="163"/>
  <c r="C94" i="163"/>
  <c r="AP13" i="163"/>
  <c r="AO13" i="163"/>
  <c r="AN13" i="163"/>
  <c r="AP11" i="163"/>
  <c r="AO11" i="163"/>
  <c r="AN11" i="163"/>
  <c r="AN69" i="163"/>
  <c r="AN12" i="163"/>
  <c r="I94" i="163" l="1"/>
  <c r="H93" i="163"/>
  <c r="D93" i="163"/>
  <c r="I93" i="163" s="1"/>
  <c r="C93" i="163"/>
  <c r="C97" i="163" s="1"/>
  <c r="AP30" i="163"/>
  <c r="AP31" i="163"/>
  <c r="AP32" i="163"/>
  <c r="AP29" i="163"/>
  <c r="AO30" i="163"/>
  <c r="AO31" i="163"/>
  <c r="AO32" i="163"/>
  <c r="AN30" i="163"/>
  <c r="AN31" i="163"/>
  <c r="AN32" i="163"/>
  <c r="AO29" i="163"/>
  <c r="AN29" i="163"/>
  <c r="AN49" i="163"/>
  <c r="D92" i="163"/>
  <c r="H92" i="163"/>
  <c r="H97" i="163" s="1"/>
  <c r="AN50" i="163"/>
  <c r="AN51" i="163"/>
  <c r="AN52" i="163"/>
  <c r="AN53" i="163"/>
  <c r="AN54" i="163"/>
  <c r="AN55" i="163"/>
  <c r="AN56" i="163"/>
  <c r="AN57" i="163"/>
  <c r="AN58" i="163"/>
  <c r="AN59" i="163"/>
  <c r="AN60" i="163"/>
  <c r="AP50" i="163"/>
  <c r="AP51" i="163"/>
  <c r="AP52" i="163"/>
  <c r="AP53" i="163"/>
  <c r="AP54" i="163"/>
  <c r="AP55" i="163"/>
  <c r="AP56" i="163"/>
  <c r="AP57" i="163"/>
  <c r="AP61" i="163"/>
  <c r="AO50" i="163"/>
  <c r="AO51" i="163"/>
  <c r="AO52" i="163"/>
  <c r="AO53" i="163"/>
  <c r="AO54" i="163"/>
  <c r="AO55" i="163"/>
  <c r="AO56" i="163"/>
  <c r="AO57" i="163"/>
  <c r="AO58" i="163"/>
  <c r="AO60" i="163"/>
  <c r="AO49" i="163"/>
  <c r="AP49" i="163"/>
  <c r="D97" i="163" l="1"/>
  <c r="I92" i="163"/>
  <c r="I97" i="163" s="1"/>
  <c r="H90" i="163"/>
  <c r="D90" i="163"/>
  <c r="C90" i="163"/>
  <c r="I90" i="163" s="1"/>
  <c r="J62" i="163" l="1"/>
  <c r="E80" i="163"/>
  <c r="AP69" i="163"/>
  <c r="AP70" i="163"/>
  <c r="AP71" i="163"/>
  <c r="AP72" i="163"/>
  <c r="AP73" i="163"/>
  <c r="AP74" i="163"/>
  <c r="AP75" i="163"/>
  <c r="AP76" i="163"/>
  <c r="AP77" i="163"/>
  <c r="AP78" i="163"/>
  <c r="AP79" i="163"/>
  <c r="AP80" i="163"/>
  <c r="AO69" i="163"/>
  <c r="AO70" i="163"/>
  <c r="AO71" i="163"/>
  <c r="AO72" i="163"/>
  <c r="AO73" i="163"/>
  <c r="AO74" i="163"/>
  <c r="AO75" i="163"/>
  <c r="AO76" i="163"/>
  <c r="AO77" i="163"/>
  <c r="AO78" i="163"/>
  <c r="AO79" i="163"/>
  <c r="AO80" i="163"/>
  <c r="AP68" i="163"/>
  <c r="AO63" i="163"/>
  <c r="AO64" i="163"/>
  <c r="AO65" i="163"/>
  <c r="AO66" i="163"/>
  <c r="AO67" i="163"/>
  <c r="AO68" i="163"/>
  <c r="AN65" i="163"/>
  <c r="AN66" i="163"/>
  <c r="AN67" i="163"/>
  <c r="AN68" i="163"/>
  <c r="AN70" i="163"/>
  <c r="AN71" i="163"/>
  <c r="AN72" i="163"/>
  <c r="AN73" i="163"/>
  <c r="AN74" i="163"/>
  <c r="AN75" i="163"/>
  <c r="AN76" i="163"/>
  <c r="AN77" i="163"/>
  <c r="AN78" i="163"/>
  <c r="AN79" i="163"/>
  <c r="AN80" i="163"/>
  <c r="AN64" i="163"/>
  <c r="AN63" i="163"/>
  <c r="AM84" i="163" l="1"/>
  <c r="AM81" i="163"/>
  <c r="AM18" i="163"/>
  <c r="AM87" i="163"/>
  <c r="AM45" i="163" l="1"/>
  <c r="AM43" i="163"/>
  <c r="AM39" i="163"/>
  <c r="AM21" i="163" l="1"/>
  <c r="AM17" i="163"/>
  <c r="AM16" i="163"/>
  <c r="AT88" i="163"/>
  <c r="AS88" i="163"/>
  <c r="AR88" i="163"/>
  <c r="AJ88" i="163"/>
  <c r="AI88" i="163"/>
  <c r="AG88" i="163"/>
  <c r="AF88" i="163"/>
  <c r="AE88" i="163"/>
  <c r="AC88" i="163"/>
  <c r="AB88" i="163"/>
  <c r="AA88" i="163"/>
  <c r="X88" i="163"/>
  <c r="W88" i="163"/>
  <c r="V88" i="163"/>
  <c r="T88" i="163"/>
  <c r="S88" i="163"/>
  <c r="R88" i="163"/>
  <c r="AX87" i="163"/>
  <c r="AW87" i="163"/>
  <c r="AV87" i="163"/>
  <c r="AU87" i="163"/>
  <c r="J87" i="163"/>
  <c r="I87" i="163"/>
  <c r="F87" i="163"/>
  <c r="E87" i="163"/>
  <c r="AX86" i="163"/>
  <c r="AW86" i="163"/>
  <c r="AV86" i="163"/>
  <c r="AU86" i="163"/>
  <c r="J86" i="163"/>
  <c r="AX85" i="163"/>
  <c r="AW85" i="163"/>
  <c r="AV85" i="163"/>
  <c r="AU85" i="163"/>
  <c r="J85" i="163"/>
  <c r="I85" i="163"/>
  <c r="F85" i="163"/>
  <c r="E85" i="163"/>
  <c r="AX84" i="163"/>
  <c r="AW84" i="163"/>
  <c r="AV84" i="163"/>
  <c r="AU84" i="163"/>
  <c r="J84" i="163"/>
  <c r="AX83" i="163"/>
  <c r="AW83" i="163"/>
  <c r="AV83" i="163"/>
  <c r="AU83" i="163"/>
  <c r="J83" i="163"/>
  <c r="AX82" i="163"/>
  <c r="AW82" i="163"/>
  <c r="AV82" i="163"/>
  <c r="AU82" i="163"/>
  <c r="J82" i="163"/>
  <c r="AX81" i="163"/>
  <c r="AW81" i="163"/>
  <c r="AV81" i="163"/>
  <c r="AU81" i="163"/>
  <c r="P81" i="163"/>
  <c r="J81" i="163"/>
  <c r="AW80" i="163"/>
  <c r="AV80" i="163"/>
  <c r="AU80" i="163"/>
  <c r="AK80" i="163"/>
  <c r="AX80" i="163" s="1"/>
  <c r="J80" i="163"/>
  <c r="F80" i="163"/>
  <c r="AX79" i="163"/>
  <c r="AW79" i="163"/>
  <c r="AV79" i="163"/>
  <c r="AH79" i="163"/>
  <c r="AU79" i="163" s="1"/>
  <c r="J79" i="163"/>
  <c r="AX78" i="163"/>
  <c r="AW78" i="163"/>
  <c r="AV78" i="163"/>
  <c r="AU78" i="163"/>
  <c r="J78" i="163"/>
  <c r="AX77" i="163"/>
  <c r="AW77" i="163"/>
  <c r="AV77" i="163"/>
  <c r="AU77" i="163"/>
  <c r="J77" i="163"/>
  <c r="AX76" i="163"/>
  <c r="AW76" i="163"/>
  <c r="AV76" i="163"/>
  <c r="AU76" i="163"/>
  <c r="AX75" i="163"/>
  <c r="AW75" i="163"/>
  <c r="AV75" i="163"/>
  <c r="AH75" i="163"/>
  <c r="AD75" i="163"/>
  <c r="Z75" i="163"/>
  <c r="J75" i="163"/>
  <c r="AX74" i="163"/>
  <c r="AW74" i="163"/>
  <c r="AV74" i="163"/>
  <c r="AH74" i="163"/>
  <c r="AU74" i="163" s="1"/>
  <c r="J74" i="163"/>
  <c r="AX73" i="163"/>
  <c r="AW73" i="163"/>
  <c r="AV73" i="163"/>
  <c r="AU73" i="163"/>
  <c r="J73" i="163"/>
  <c r="AX72" i="163"/>
  <c r="AW72" i="163"/>
  <c r="AV72" i="163"/>
  <c r="AH72" i="163"/>
  <c r="AU72" i="163" s="1"/>
  <c r="J72" i="163"/>
  <c r="AX71" i="163"/>
  <c r="AW71" i="163"/>
  <c r="AV71" i="163"/>
  <c r="AU71" i="163"/>
  <c r="J71" i="163"/>
  <c r="AX70" i="163"/>
  <c r="AW70" i="163"/>
  <c r="AV70" i="163"/>
  <c r="AH70" i="163"/>
  <c r="AU70" i="163" s="1"/>
  <c r="J70" i="163"/>
  <c r="AX69" i="163"/>
  <c r="AW69" i="163"/>
  <c r="AV69" i="163"/>
  <c r="AU69" i="163"/>
  <c r="J69" i="163"/>
  <c r="AX68" i="163"/>
  <c r="AW68" i="163"/>
  <c r="AV68" i="163"/>
  <c r="AH68" i="163"/>
  <c r="AU68" i="163" s="1"/>
  <c r="J68" i="163"/>
  <c r="AX67" i="163"/>
  <c r="AW67" i="163"/>
  <c r="AV67" i="163"/>
  <c r="AU67" i="163"/>
  <c r="J67" i="163"/>
  <c r="AX66" i="163"/>
  <c r="AW66" i="163"/>
  <c r="AV66" i="163"/>
  <c r="AU66" i="163"/>
  <c r="J66" i="163"/>
  <c r="AX65" i="163"/>
  <c r="AW65" i="163"/>
  <c r="AV65" i="163"/>
  <c r="AU65" i="163"/>
  <c r="J65" i="163"/>
  <c r="AX64" i="163"/>
  <c r="AW64" i="163"/>
  <c r="AV64" i="163"/>
  <c r="AU64" i="163"/>
  <c r="J64" i="163"/>
  <c r="AX63" i="163"/>
  <c r="AW63" i="163"/>
  <c r="AV63" i="163"/>
  <c r="AU63" i="163"/>
  <c r="J63" i="163"/>
  <c r="AX62" i="163"/>
  <c r="AW62" i="163"/>
  <c r="AV62" i="163"/>
  <c r="AU62" i="163"/>
  <c r="AX61" i="163"/>
  <c r="AW61" i="163"/>
  <c r="AV61" i="163"/>
  <c r="AU61" i="163"/>
  <c r="J61" i="163"/>
  <c r="AX60" i="163"/>
  <c r="AW60" i="163"/>
  <c r="AV60" i="163"/>
  <c r="AU60" i="163"/>
  <c r="AH60" i="163"/>
  <c r="J60" i="163"/>
  <c r="AX59" i="163"/>
  <c r="AW59" i="163"/>
  <c r="AV59" i="163"/>
  <c r="AU59" i="163"/>
  <c r="J59" i="163"/>
  <c r="AX58" i="163"/>
  <c r="AW58" i="163"/>
  <c r="AV58" i="163"/>
  <c r="AH58" i="163"/>
  <c r="AU58" i="163" s="1"/>
  <c r="J58" i="163"/>
  <c r="AX57" i="163"/>
  <c r="AW57" i="163"/>
  <c r="AV57" i="163"/>
  <c r="AU57" i="163"/>
  <c r="P57" i="163"/>
  <c r="J57" i="163"/>
  <c r="AX56" i="163"/>
  <c r="AW56" i="163"/>
  <c r="AV56" i="163"/>
  <c r="AU56" i="163"/>
  <c r="J56" i="163"/>
  <c r="AX55" i="163"/>
  <c r="AW55" i="163"/>
  <c r="AV55" i="163"/>
  <c r="AU55" i="163"/>
  <c r="J55" i="163"/>
  <c r="AX54" i="163"/>
  <c r="AW54" i="163"/>
  <c r="AV54" i="163"/>
  <c r="AU54" i="163"/>
  <c r="J54" i="163"/>
  <c r="AX53" i="163"/>
  <c r="AW53" i="163"/>
  <c r="AV53" i="163"/>
  <c r="AU53" i="163"/>
  <c r="J53" i="163"/>
  <c r="AX52" i="163"/>
  <c r="AW52" i="163"/>
  <c r="AV52" i="163"/>
  <c r="AH52" i="163"/>
  <c r="AU52" i="163" s="1"/>
  <c r="J52" i="163"/>
  <c r="AX51" i="163"/>
  <c r="AW51" i="163"/>
  <c r="AV51" i="163"/>
  <c r="AU51" i="163"/>
  <c r="J51" i="163"/>
  <c r="AX50" i="163"/>
  <c r="AW50" i="163"/>
  <c r="AV50" i="163"/>
  <c r="AU50" i="163"/>
  <c r="J50" i="163"/>
  <c r="AX49" i="163"/>
  <c r="AW49" i="163"/>
  <c r="AV49" i="163"/>
  <c r="AU49" i="163"/>
  <c r="AE49" i="163"/>
  <c r="P49" i="163"/>
  <c r="J49" i="163"/>
  <c r="AX48" i="163"/>
  <c r="AW48" i="163"/>
  <c r="AV48" i="163"/>
  <c r="AU48" i="163"/>
  <c r="J48" i="163"/>
  <c r="AX47" i="163"/>
  <c r="AW47" i="163"/>
  <c r="AV47" i="163"/>
  <c r="AU47" i="163"/>
  <c r="J47" i="163"/>
  <c r="AX46" i="163"/>
  <c r="AW46" i="163"/>
  <c r="AV46" i="163"/>
  <c r="AU46" i="163"/>
  <c r="J46" i="163"/>
  <c r="AX45" i="163"/>
  <c r="AW45" i="163"/>
  <c r="AV45" i="163"/>
  <c r="AU45" i="163"/>
  <c r="J45" i="163"/>
  <c r="AX44" i="163"/>
  <c r="AW44" i="163"/>
  <c r="AV44" i="163"/>
  <c r="AU44" i="163"/>
  <c r="J44" i="163"/>
  <c r="AX43" i="163"/>
  <c r="AW43" i="163"/>
  <c r="AV43" i="163"/>
  <c r="AH43" i="163"/>
  <c r="Z43" i="163"/>
  <c r="J43" i="163"/>
  <c r="AX42" i="163"/>
  <c r="AW42" i="163"/>
  <c r="AV42" i="163"/>
  <c r="AU42" i="163"/>
  <c r="J42" i="163"/>
  <c r="AX41" i="163"/>
  <c r="AW41" i="163"/>
  <c r="AV41" i="163"/>
  <c r="J41" i="163"/>
  <c r="AX40" i="163"/>
  <c r="AW40" i="163"/>
  <c r="AV40" i="163"/>
  <c r="AU40" i="163"/>
  <c r="J40" i="163"/>
  <c r="AX39" i="163"/>
  <c r="AW39" i="163"/>
  <c r="AV39" i="163"/>
  <c r="AU39" i="163"/>
  <c r="J39" i="163"/>
  <c r="AX38" i="163"/>
  <c r="AW38" i="163"/>
  <c r="AV38" i="163"/>
  <c r="AH38" i="163"/>
  <c r="AU38" i="163" s="1"/>
  <c r="J38" i="163"/>
  <c r="AX37" i="163"/>
  <c r="AW37" i="163"/>
  <c r="AV37" i="163"/>
  <c r="AU37" i="163"/>
  <c r="J37" i="163"/>
  <c r="AX36" i="163"/>
  <c r="AW36" i="163"/>
  <c r="AV36" i="163"/>
  <c r="AU36" i="163"/>
  <c r="J36" i="163"/>
  <c r="AX35" i="163"/>
  <c r="AW35" i="163"/>
  <c r="AV35" i="163"/>
  <c r="AU35" i="163"/>
  <c r="J35" i="163"/>
  <c r="AX34" i="163"/>
  <c r="AW34" i="163"/>
  <c r="AV34" i="163"/>
  <c r="AH34" i="163"/>
  <c r="AU34" i="163" s="1"/>
  <c r="J34" i="163"/>
  <c r="AX33" i="163"/>
  <c r="AW33" i="163"/>
  <c r="AV33" i="163"/>
  <c r="AH33" i="163"/>
  <c r="AU33" i="163" s="1"/>
  <c r="J33" i="163"/>
  <c r="AX32" i="163"/>
  <c r="AW32" i="163"/>
  <c r="AV32" i="163"/>
  <c r="AU32" i="163"/>
  <c r="J32" i="163"/>
  <c r="AX31" i="163"/>
  <c r="AW31" i="163"/>
  <c r="AV31" i="163"/>
  <c r="AH31" i="163"/>
  <c r="AU31" i="163" s="1"/>
  <c r="J31" i="163"/>
  <c r="AX30" i="163"/>
  <c r="AW30" i="163"/>
  <c r="AV30" i="163"/>
  <c r="AU30" i="163"/>
  <c r="J30" i="163"/>
  <c r="AX29" i="163"/>
  <c r="AW29" i="163"/>
  <c r="AV29" i="163"/>
  <c r="AH29" i="163"/>
  <c r="AU29" i="163" s="1"/>
  <c r="J29" i="163"/>
  <c r="AX28" i="163"/>
  <c r="AW28" i="163"/>
  <c r="AV28" i="163"/>
  <c r="AH28" i="163"/>
  <c r="AU28" i="163" s="1"/>
  <c r="J28" i="163"/>
  <c r="AX27" i="163"/>
  <c r="AW27" i="163"/>
  <c r="AV27" i="163"/>
  <c r="AH27" i="163"/>
  <c r="AU27" i="163" s="1"/>
  <c r="J27" i="163"/>
  <c r="AX26" i="163"/>
  <c r="AW26" i="163"/>
  <c r="AV26" i="163"/>
  <c r="AH26" i="163"/>
  <c r="AU26" i="163" s="1"/>
  <c r="J26" i="163"/>
  <c r="AX25" i="163"/>
  <c r="AW25" i="163"/>
  <c r="AV25" i="163"/>
  <c r="AH25" i="163"/>
  <c r="AU25" i="163" s="1"/>
  <c r="J25" i="163"/>
  <c r="AX24" i="163"/>
  <c r="AW24" i="163"/>
  <c r="AV24" i="163"/>
  <c r="AU24" i="163"/>
  <c r="J24" i="163"/>
  <c r="AX23" i="163"/>
  <c r="AW23" i="163"/>
  <c r="AV23" i="163"/>
  <c r="AU23" i="163"/>
  <c r="J23" i="163"/>
  <c r="AX22" i="163"/>
  <c r="AW22" i="163"/>
  <c r="AV22" i="163"/>
  <c r="AH22" i="163"/>
  <c r="AU22" i="163" s="1"/>
  <c r="J22" i="163"/>
  <c r="AX21" i="163"/>
  <c r="AW21" i="163"/>
  <c r="AV21" i="163"/>
  <c r="AU21" i="163"/>
  <c r="J21" i="163"/>
  <c r="AX20" i="163"/>
  <c r="AW20" i="163"/>
  <c r="AV20" i="163"/>
  <c r="AU20" i="163"/>
  <c r="J20" i="163"/>
  <c r="AX19" i="163"/>
  <c r="AW19" i="163"/>
  <c r="AV19" i="163"/>
  <c r="AU19" i="163"/>
  <c r="J19" i="163"/>
  <c r="AX18" i="163"/>
  <c r="AW18" i="163"/>
  <c r="AV18" i="163"/>
  <c r="AU18" i="163"/>
  <c r="J18" i="163"/>
  <c r="AX17" i="163"/>
  <c r="AW17" i="163"/>
  <c r="AV17" i="163"/>
  <c r="AU17" i="163"/>
  <c r="J17" i="163"/>
  <c r="AX16" i="163"/>
  <c r="AW16" i="163"/>
  <c r="AV16" i="163"/>
  <c r="AU16" i="163"/>
  <c r="J16" i="163"/>
  <c r="AX15" i="163"/>
  <c r="AW15" i="163"/>
  <c r="AV15" i="163"/>
  <c r="AU15" i="163"/>
  <c r="J15" i="163"/>
  <c r="AX14" i="163"/>
  <c r="AW14" i="163"/>
  <c r="AV14" i="163"/>
  <c r="AU14" i="163"/>
  <c r="J14" i="163"/>
  <c r="AX13" i="163"/>
  <c r="AW13" i="163"/>
  <c r="AV13" i="163"/>
  <c r="AU13" i="163"/>
  <c r="J13" i="163"/>
  <c r="AX12" i="163"/>
  <c r="AW12" i="163"/>
  <c r="AV12" i="163"/>
  <c r="AU12" i="163"/>
  <c r="J12" i="163"/>
  <c r="AX11" i="163"/>
  <c r="AW11" i="163"/>
  <c r="AV11" i="163"/>
  <c r="AH11" i="163"/>
  <c r="AU11" i="163" s="1"/>
  <c r="J11" i="163"/>
  <c r="AX10" i="163"/>
  <c r="AW10" i="163"/>
  <c r="AV10" i="163"/>
  <c r="AU10" i="163"/>
  <c r="J10" i="163"/>
  <c r="AX9" i="163"/>
  <c r="AW9" i="163"/>
  <c r="AV9" i="163"/>
  <c r="AU9" i="163"/>
  <c r="J9" i="163"/>
  <c r="AX8" i="163"/>
  <c r="AW8" i="163"/>
  <c r="AV8" i="163"/>
  <c r="AU8" i="163"/>
  <c r="J8" i="163"/>
  <c r="AU43" i="163" l="1"/>
  <c r="AY54" i="163"/>
  <c r="AY57" i="163"/>
  <c r="AY46" i="163"/>
  <c r="AY13" i="163"/>
  <c r="AY12" i="163"/>
  <c r="AY27" i="163"/>
  <c r="AY36" i="163"/>
  <c r="AY47" i="163"/>
  <c r="AY50" i="163"/>
  <c r="AY58" i="163"/>
  <c r="AY61" i="163"/>
  <c r="AY64" i="163"/>
  <c r="AU75" i="163"/>
  <c r="AU88" i="163" s="1"/>
  <c r="AY82" i="163"/>
  <c r="AY31" i="163"/>
  <c r="AY10" i="163"/>
  <c r="T90" i="163"/>
  <c r="AY51" i="163"/>
  <c r="AY60" i="163"/>
  <c r="AY65" i="163"/>
  <c r="AY73" i="163"/>
  <c r="AY77" i="163"/>
  <c r="AY80" i="163"/>
  <c r="AY81" i="163"/>
  <c r="AY85" i="163"/>
  <c r="AY52" i="163"/>
  <c r="AY26" i="163"/>
  <c r="AY34" i="163"/>
  <c r="AY25" i="163"/>
  <c r="AY66" i="163"/>
  <c r="AY9" i="163"/>
  <c r="AY23" i="163"/>
  <c r="AY33" i="163"/>
  <c r="AY49" i="163"/>
  <c r="AY63" i="163"/>
  <c r="AY67" i="163"/>
  <c r="AY70" i="163"/>
  <c r="AY83" i="163"/>
  <c r="AY41" i="163"/>
  <c r="AY71" i="163"/>
  <c r="AY62" i="163"/>
  <c r="AY16" i="163"/>
  <c r="AY29" i="163"/>
  <c r="AY35" i="163"/>
  <c r="AY39" i="163"/>
  <c r="AY42" i="163"/>
  <c r="AY48" i="163"/>
  <c r="AY53" i="163"/>
  <c r="AY55" i="163"/>
  <c r="AY59" i="163"/>
  <c r="AY72" i="163"/>
  <c r="AY74" i="163"/>
  <c r="AY76" i="163"/>
  <c r="AY78" i="163"/>
  <c r="AY84" i="163"/>
  <c r="AY87" i="163"/>
  <c r="AY56" i="163"/>
  <c r="AY69" i="163"/>
  <c r="AY11" i="163"/>
  <c r="AY14" i="163"/>
  <c r="AY18" i="163"/>
  <c r="AY20" i="163"/>
  <c r="AY21" i="163"/>
  <c r="AY22" i="163"/>
  <c r="AY24" i="163"/>
  <c r="AY28" i="163"/>
  <c r="AY30" i="163"/>
  <c r="AY32" i="163"/>
  <c r="AY44" i="163"/>
  <c r="AY68" i="163"/>
  <c r="AY75" i="163"/>
  <c r="AY79" i="163"/>
  <c r="AY8" i="163"/>
  <c r="AY17" i="163"/>
  <c r="AY43" i="163"/>
  <c r="F88" i="163"/>
  <c r="AY19" i="163"/>
  <c r="AY86" i="163"/>
  <c r="AY45" i="163"/>
  <c r="AY40" i="163"/>
  <c r="AY38" i="163"/>
  <c r="AY37" i="163"/>
  <c r="AE96" i="163"/>
  <c r="AY15" i="163"/>
  <c r="AW88" i="163"/>
  <c r="AE95" i="163"/>
  <c r="I88" i="163"/>
  <c r="J88" i="163"/>
  <c r="E88" i="163"/>
  <c r="AK88" i="163"/>
  <c r="AE98" i="163" s="1"/>
  <c r="AV88" i="163"/>
  <c r="AX88" i="163"/>
  <c r="AK80" i="162"/>
  <c r="H80" i="162"/>
  <c r="AY88" i="163" l="1"/>
  <c r="AE99" i="163"/>
  <c r="AH26" i="162"/>
  <c r="AH22" i="162"/>
  <c r="AH28" i="162"/>
  <c r="AH27" i="162"/>
  <c r="AH60" i="162"/>
  <c r="AH58" i="162"/>
  <c r="AH34" i="162"/>
  <c r="AH33" i="162"/>
  <c r="AH25" i="162"/>
  <c r="AX47" i="162"/>
  <c r="AW47" i="162"/>
  <c r="AV47" i="162"/>
  <c r="AY47" i="162" s="1"/>
  <c r="AU47" i="162"/>
  <c r="J47" i="162"/>
  <c r="AH52" i="162" l="1"/>
  <c r="AH79" i="162" l="1"/>
  <c r="AH75" i="162"/>
  <c r="AH74" i="162"/>
  <c r="AH72" i="162"/>
  <c r="AH70" i="162"/>
  <c r="AH68" i="162"/>
  <c r="AH31" i="162"/>
  <c r="AH29" i="162"/>
  <c r="AH11" i="162"/>
  <c r="AH38" i="162" l="1"/>
  <c r="AH43" i="162"/>
  <c r="AT88" i="162"/>
  <c r="AS88" i="162"/>
  <c r="AR88" i="162"/>
  <c r="AP88" i="162"/>
  <c r="AO88" i="162"/>
  <c r="AN88" i="162"/>
  <c r="AK88" i="162"/>
  <c r="AJ88" i="162"/>
  <c r="AI88" i="162"/>
  <c r="AG88" i="162"/>
  <c r="AF88" i="162"/>
  <c r="AC88" i="162"/>
  <c r="AB88" i="162"/>
  <c r="AA88" i="162"/>
  <c r="X88" i="162"/>
  <c r="W88" i="162"/>
  <c r="V88" i="162"/>
  <c r="T88" i="162"/>
  <c r="S88" i="162"/>
  <c r="R88" i="162"/>
  <c r="AX87" i="162"/>
  <c r="AW87" i="162"/>
  <c r="AV87" i="162"/>
  <c r="AU87" i="162"/>
  <c r="J87" i="162"/>
  <c r="I87" i="162"/>
  <c r="F87" i="162"/>
  <c r="E87" i="162"/>
  <c r="AX86" i="162"/>
  <c r="AW86" i="162"/>
  <c r="AV86" i="162"/>
  <c r="AU86" i="162"/>
  <c r="J86" i="162"/>
  <c r="AX85" i="162"/>
  <c r="AW85" i="162"/>
  <c r="AV85" i="162"/>
  <c r="AU85" i="162"/>
  <c r="J85" i="162"/>
  <c r="I85" i="162"/>
  <c r="F85" i="162"/>
  <c r="E85" i="162"/>
  <c r="AX84" i="162"/>
  <c r="AW84" i="162"/>
  <c r="AV84" i="162"/>
  <c r="AU84" i="162"/>
  <c r="J84" i="162"/>
  <c r="AX83" i="162"/>
  <c r="AW83" i="162"/>
  <c r="AV83" i="162"/>
  <c r="AU83" i="162"/>
  <c r="J83" i="162"/>
  <c r="AX82" i="162"/>
  <c r="AW82" i="162"/>
  <c r="AV82" i="162"/>
  <c r="AU82" i="162"/>
  <c r="J82" i="162"/>
  <c r="AX81" i="162"/>
  <c r="AW81" i="162"/>
  <c r="AV81" i="162"/>
  <c r="AU81" i="162"/>
  <c r="P81" i="162"/>
  <c r="J81" i="162"/>
  <c r="AX80" i="162"/>
  <c r="AW80" i="162"/>
  <c r="AV80" i="162"/>
  <c r="AU80" i="162"/>
  <c r="J80" i="162"/>
  <c r="I80" i="162"/>
  <c r="F80" i="162"/>
  <c r="AX79" i="162"/>
  <c r="AW79" i="162"/>
  <c r="AV79" i="162"/>
  <c r="AU79" i="162"/>
  <c r="J79" i="162"/>
  <c r="AX78" i="162"/>
  <c r="AW78" i="162"/>
  <c r="AV78" i="162"/>
  <c r="AY78" i="162" s="1"/>
  <c r="AU78" i="162"/>
  <c r="J78" i="162"/>
  <c r="AX77" i="162"/>
  <c r="AW77" i="162"/>
  <c r="AV77" i="162"/>
  <c r="AU77" i="162"/>
  <c r="J77" i="162"/>
  <c r="AX76" i="162"/>
  <c r="AW76" i="162"/>
  <c r="AV76" i="162"/>
  <c r="AU76" i="162"/>
  <c r="J76" i="162"/>
  <c r="AX75" i="162"/>
  <c r="AW75" i="162"/>
  <c r="AV75" i="162"/>
  <c r="AD75" i="162"/>
  <c r="AU75" i="162" s="1"/>
  <c r="Z75" i="162"/>
  <c r="J75" i="162"/>
  <c r="AX74" i="162"/>
  <c r="AW74" i="162"/>
  <c r="AV74" i="162"/>
  <c r="AU74" i="162"/>
  <c r="J74" i="162"/>
  <c r="AX73" i="162"/>
  <c r="AW73" i="162"/>
  <c r="AV73" i="162"/>
  <c r="AU73" i="162"/>
  <c r="J73" i="162"/>
  <c r="AX72" i="162"/>
  <c r="AW72" i="162"/>
  <c r="AV72" i="162"/>
  <c r="AU72" i="162"/>
  <c r="J72" i="162"/>
  <c r="AX71" i="162"/>
  <c r="AW71" i="162"/>
  <c r="AV71" i="162"/>
  <c r="AU71" i="162"/>
  <c r="J71" i="162"/>
  <c r="AX70" i="162"/>
  <c r="AW70" i="162"/>
  <c r="AV70" i="162"/>
  <c r="AU70" i="162"/>
  <c r="J70" i="162"/>
  <c r="AX69" i="162"/>
  <c r="AW69" i="162"/>
  <c r="AV69" i="162"/>
  <c r="AU69" i="162"/>
  <c r="J69" i="162"/>
  <c r="AX68" i="162"/>
  <c r="AW68" i="162"/>
  <c r="AV68" i="162"/>
  <c r="AY68" i="162" s="1"/>
  <c r="AU68" i="162"/>
  <c r="J68" i="162"/>
  <c r="AX67" i="162"/>
  <c r="AW67" i="162"/>
  <c r="AV67" i="162"/>
  <c r="AU67" i="162"/>
  <c r="J67" i="162"/>
  <c r="AX66" i="162"/>
  <c r="AW66" i="162"/>
  <c r="AV66" i="162"/>
  <c r="AU66" i="162"/>
  <c r="J66" i="162"/>
  <c r="AX65" i="162"/>
  <c r="AW65" i="162"/>
  <c r="AV65" i="162"/>
  <c r="AU65" i="162"/>
  <c r="J65" i="162"/>
  <c r="AX64" i="162"/>
  <c r="AW64" i="162"/>
  <c r="AV64" i="162"/>
  <c r="AY64" i="162" s="1"/>
  <c r="AU64" i="162"/>
  <c r="J64" i="162"/>
  <c r="AX63" i="162"/>
  <c r="AW63" i="162"/>
  <c r="AV63" i="162"/>
  <c r="AU63" i="162"/>
  <c r="J63" i="162"/>
  <c r="AX62" i="162"/>
  <c r="AW62" i="162"/>
  <c r="AV62" i="162"/>
  <c r="AU62" i="162"/>
  <c r="J62" i="162"/>
  <c r="AX61" i="162"/>
  <c r="AW61" i="162"/>
  <c r="AV61" i="162"/>
  <c r="AU61" i="162"/>
  <c r="J61" i="162"/>
  <c r="AX60" i="162"/>
  <c r="AW60" i="162"/>
  <c r="AV60" i="162"/>
  <c r="AU60" i="162"/>
  <c r="J60" i="162"/>
  <c r="AX59" i="162"/>
  <c r="AW59" i="162"/>
  <c r="AV59" i="162"/>
  <c r="AU59" i="162"/>
  <c r="J59" i="162"/>
  <c r="AX58" i="162"/>
  <c r="AW58" i="162"/>
  <c r="AV58" i="162"/>
  <c r="AU58" i="162"/>
  <c r="J58" i="162"/>
  <c r="AX57" i="162"/>
  <c r="AW57" i="162"/>
  <c r="AV57" i="162"/>
  <c r="AU57" i="162"/>
  <c r="P57" i="162"/>
  <c r="J57" i="162"/>
  <c r="AX56" i="162"/>
  <c r="AW56" i="162"/>
  <c r="AV56" i="162"/>
  <c r="AU56" i="162"/>
  <c r="J56" i="162"/>
  <c r="AX55" i="162"/>
  <c r="AW55" i="162"/>
  <c r="AV55" i="162"/>
  <c r="AU55" i="162"/>
  <c r="J55" i="162"/>
  <c r="AX54" i="162"/>
  <c r="AW54" i="162"/>
  <c r="AV54" i="162"/>
  <c r="AU54" i="162"/>
  <c r="J54" i="162"/>
  <c r="AX53" i="162"/>
  <c r="AW53" i="162"/>
  <c r="AV53" i="162"/>
  <c r="AY53" i="162" s="1"/>
  <c r="AU53" i="162"/>
  <c r="J53" i="162"/>
  <c r="AX52" i="162"/>
  <c r="AW52" i="162"/>
  <c r="AV52" i="162"/>
  <c r="AU52" i="162"/>
  <c r="J52" i="162"/>
  <c r="AX51" i="162"/>
  <c r="AW51" i="162"/>
  <c r="AV51" i="162"/>
  <c r="AU51" i="162"/>
  <c r="J51" i="162"/>
  <c r="AX50" i="162"/>
  <c r="AW50" i="162"/>
  <c r="AV50" i="162"/>
  <c r="AU50" i="162"/>
  <c r="J50" i="162"/>
  <c r="AX49" i="162"/>
  <c r="AW49" i="162"/>
  <c r="AU49" i="162"/>
  <c r="AE49" i="162"/>
  <c r="AE88" i="162" s="1"/>
  <c r="P49" i="162"/>
  <c r="J49" i="162"/>
  <c r="E80" i="162"/>
  <c r="AX48" i="162"/>
  <c r="AW48" i="162"/>
  <c r="AV48" i="162"/>
  <c r="AU48" i="162"/>
  <c r="J48" i="162"/>
  <c r="AX46" i="162"/>
  <c r="AW46" i="162"/>
  <c r="AV46" i="162"/>
  <c r="AU46" i="162"/>
  <c r="J46" i="162"/>
  <c r="AX45" i="162"/>
  <c r="AW45" i="162"/>
  <c r="AV45" i="162"/>
  <c r="AU45" i="162"/>
  <c r="J45" i="162"/>
  <c r="AX44" i="162"/>
  <c r="AW44" i="162"/>
  <c r="AV44" i="162"/>
  <c r="AU44" i="162"/>
  <c r="J44" i="162"/>
  <c r="AX43" i="162"/>
  <c r="AW43" i="162"/>
  <c r="AV43" i="162"/>
  <c r="Z43" i="162"/>
  <c r="AU43" i="162" s="1"/>
  <c r="J43" i="162"/>
  <c r="AX42" i="162"/>
  <c r="AW42" i="162"/>
  <c r="AV42" i="162"/>
  <c r="AU42" i="162"/>
  <c r="J42" i="162"/>
  <c r="AX41" i="162"/>
  <c r="AW41" i="162"/>
  <c r="AV41" i="162"/>
  <c r="AU41" i="162"/>
  <c r="J41" i="162"/>
  <c r="AX40" i="162"/>
  <c r="AW40" i="162"/>
  <c r="AV40" i="162"/>
  <c r="AU40" i="162"/>
  <c r="J40" i="162"/>
  <c r="AX39" i="162"/>
  <c r="AW39" i="162"/>
  <c r="AV39" i="162"/>
  <c r="AU39" i="162"/>
  <c r="J39" i="162"/>
  <c r="AX38" i="162"/>
  <c r="AW38" i="162"/>
  <c r="AV38" i="162"/>
  <c r="AU38" i="162"/>
  <c r="J38" i="162"/>
  <c r="AX37" i="162"/>
  <c r="AW37" i="162"/>
  <c r="AV37" i="162"/>
  <c r="AU37" i="162"/>
  <c r="J37" i="162"/>
  <c r="AX36" i="162"/>
  <c r="AW36" i="162"/>
  <c r="AV36" i="162"/>
  <c r="AU36" i="162"/>
  <c r="J36" i="162"/>
  <c r="AX35" i="162"/>
  <c r="AW35" i="162"/>
  <c r="AV35" i="162"/>
  <c r="AU35" i="162"/>
  <c r="J35" i="162"/>
  <c r="AX34" i="162"/>
  <c r="AW34" i="162"/>
  <c r="AV34" i="162"/>
  <c r="AU34" i="162"/>
  <c r="J34" i="162"/>
  <c r="AX33" i="162"/>
  <c r="AW33" i="162"/>
  <c r="AV33" i="162"/>
  <c r="AU33" i="162"/>
  <c r="J33" i="162"/>
  <c r="AX32" i="162"/>
  <c r="AW32" i="162"/>
  <c r="AV32" i="162"/>
  <c r="AU32" i="162"/>
  <c r="J32" i="162"/>
  <c r="AX31" i="162"/>
  <c r="AW31" i="162"/>
  <c r="AV31" i="162"/>
  <c r="AU31" i="162"/>
  <c r="J31" i="162"/>
  <c r="AX30" i="162"/>
  <c r="AW30" i="162"/>
  <c r="AV30" i="162"/>
  <c r="AU30" i="162"/>
  <c r="J30" i="162"/>
  <c r="AX29" i="162"/>
  <c r="AW29" i="162"/>
  <c r="AV29" i="162"/>
  <c r="AU29" i="162"/>
  <c r="J29" i="162"/>
  <c r="AX28" i="162"/>
  <c r="AW28" i="162"/>
  <c r="AV28" i="162"/>
  <c r="AU28" i="162"/>
  <c r="J28" i="162"/>
  <c r="AX27" i="162"/>
  <c r="AW27" i="162"/>
  <c r="AV27" i="162"/>
  <c r="AU27" i="162"/>
  <c r="J27" i="162"/>
  <c r="AX26" i="162"/>
  <c r="AW26" i="162"/>
  <c r="AV26" i="162"/>
  <c r="AU26" i="162"/>
  <c r="J26" i="162"/>
  <c r="AX25" i="162"/>
  <c r="AW25" i="162"/>
  <c r="AV25" i="162"/>
  <c r="AU25" i="162"/>
  <c r="J25" i="162"/>
  <c r="AX24" i="162"/>
  <c r="AW24" i="162"/>
  <c r="AV24" i="162"/>
  <c r="AU24" i="162"/>
  <c r="J24" i="162"/>
  <c r="AX23" i="162"/>
  <c r="AW23" i="162"/>
  <c r="AV23" i="162"/>
  <c r="AU23" i="162"/>
  <c r="J23" i="162"/>
  <c r="AX22" i="162"/>
  <c r="AW22" i="162"/>
  <c r="AV22" i="162"/>
  <c r="AU22" i="162"/>
  <c r="J22" i="162"/>
  <c r="AX21" i="162"/>
  <c r="AW21" i="162"/>
  <c r="AV21" i="162"/>
  <c r="AU21" i="162"/>
  <c r="J21" i="162"/>
  <c r="AX20" i="162"/>
  <c r="AW20" i="162"/>
  <c r="AV20" i="162"/>
  <c r="AU20" i="162"/>
  <c r="J20" i="162"/>
  <c r="AX19" i="162"/>
  <c r="AW19" i="162"/>
  <c r="AV19" i="162"/>
  <c r="AU19" i="162"/>
  <c r="J19" i="162"/>
  <c r="AX18" i="162"/>
  <c r="AW18" i="162"/>
  <c r="AV18" i="162"/>
  <c r="AU18" i="162"/>
  <c r="J18" i="162"/>
  <c r="AX17" i="162"/>
  <c r="AW17" i="162"/>
  <c r="AV17" i="162"/>
  <c r="AU17" i="162"/>
  <c r="J17" i="162"/>
  <c r="AX16" i="162"/>
  <c r="AW16" i="162"/>
  <c r="AV16" i="162"/>
  <c r="AU16" i="162"/>
  <c r="J16" i="162"/>
  <c r="AX15" i="162"/>
  <c r="AW15" i="162"/>
  <c r="AV15" i="162"/>
  <c r="AU15" i="162"/>
  <c r="J15" i="162"/>
  <c r="AX14" i="162"/>
  <c r="AW14" i="162"/>
  <c r="AV14" i="162"/>
  <c r="AU14" i="162"/>
  <c r="J14" i="162"/>
  <c r="AX13" i="162"/>
  <c r="AW13" i="162"/>
  <c r="AV13" i="162"/>
  <c r="AU13" i="162"/>
  <c r="J13" i="162"/>
  <c r="AX12" i="162"/>
  <c r="AW12" i="162"/>
  <c r="AV12" i="162"/>
  <c r="AU12" i="162"/>
  <c r="J12" i="162"/>
  <c r="AX11" i="162"/>
  <c r="AW11" i="162"/>
  <c r="AV11" i="162"/>
  <c r="AU11" i="162"/>
  <c r="J11" i="162"/>
  <c r="AX10" i="162"/>
  <c r="AW10" i="162"/>
  <c r="AV10" i="162"/>
  <c r="AU10" i="162"/>
  <c r="J10" i="162"/>
  <c r="AX9" i="162"/>
  <c r="AW9" i="162"/>
  <c r="AV9" i="162"/>
  <c r="AU9" i="162"/>
  <c r="J9" i="162"/>
  <c r="AX8" i="162"/>
  <c r="AW8" i="162"/>
  <c r="AV8" i="162"/>
  <c r="AU8" i="162"/>
  <c r="J8" i="162"/>
  <c r="A1" i="162"/>
  <c r="AY50" i="162" l="1"/>
  <c r="AY61" i="162"/>
  <c r="AY69" i="162"/>
  <c r="AY75" i="162"/>
  <c r="AY71" i="162"/>
  <c r="AY48" i="162"/>
  <c r="AY54" i="162"/>
  <c r="AY57" i="162"/>
  <c r="AY65" i="162"/>
  <c r="AY73" i="162"/>
  <c r="AY77" i="162"/>
  <c r="AY82" i="162"/>
  <c r="AY37" i="162"/>
  <c r="AY79" i="162"/>
  <c r="AY9" i="162"/>
  <c r="AY17" i="162"/>
  <c r="AY25" i="162"/>
  <c r="AY76" i="162"/>
  <c r="AY86" i="162"/>
  <c r="AY80" i="162"/>
  <c r="AY60" i="162"/>
  <c r="AY58" i="162"/>
  <c r="AY33" i="162"/>
  <c r="AY8" i="162"/>
  <c r="AY10" i="162"/>
  <c r="AY24" i="162"/>
  <c r="AY26" i="162"/>
  <c r="AY34" i="162"/>
  <c r="AY45" i="162"/>
  <c r="AY52" i="162"/>
  <c r="AY66" i="162"/>
  <c r="AY15" i="162"/>
  <c r="AY23" i="162"/>
  <c r="AY39" i="162"/>
  <c r="AY12" i="162"/>
  <c r="AY14" i="162"/>
  <c r="AY22" i="162"/>
  <c r="AY28" i="162"/>
  <c r="AY30" i="162"/>
  <c r="AY36" i="162"/>
  <c r="AY38" i="162"/>
  <c r="AY56" i="162"/>
  <c r="AY62" i="162"/>
  <c r="AY70" i="162"/>
  <c r="AY27" i="162"/>
  <c r="AY35" i="162"/>
  <c r="AY46" i="162"/>
  <c r="AY51" i="162"/>
  <c r="AY59" i="162"/>
  <c r="AY83" i="162"/>
  <c r="AY55" i="162"/>
  <c r="AY63" i="162"/>
  <c r="AY74" i="162"/>
  <c r="AY72" i="162"/>
  <c r="AY67" i="162"/>
  <c r="AY31" i="162"/>
  <c r="AY32" i="162"/>
  <c r="AY29" i="162"/>
  <c r="AY13" i="162"/>
  <c r="AY85" i="162"/>
  <c r="AY84" i="162"/>
  <c r="AY81" i="162"/>
  <c r="AY18" i="162"/>
  <c r="AY19" i="162"/>
  <c r="AY87" i="162"/>
  <c r="AY40" i="162"/>
  <c r="AY42" i="162"/>
  <c r="F88" i="162"/>
  <c r="AY43" i="162"/>
  <c r="AY21" i="162"/>
  <c r="AY20" i="162"/>
  <c r="AY41" i="162"/>
  <c r="AE96" i="162"/>
  <c r="AY16" i="162"/>
  <c r="AW88" i="162"/>
  <c r="AE95" i="162"/>
  <c r="I88" i="162"/>
  <c r="AU88" i="162"/>
  <c r="AY44" i="162"/>
  <c r="J88" i="162"/>
  <c r="E88" i="162"/>
  <c r="AE94" i="162"/>
  <c r="AV49" i="162"/>
  <c r="AY49" i="162" s="1"/>
  <c r="AY11" i="162"/>
  <c r="AX88" i="162"/>
  <c r="T90" i="162"/>
  <c r="AX49" i="161"/>
  <c r="AW49" i="161"/>
  <c r="AV49" i="161"/>
  <c r="AU49" i="161"/>
  <c r="J49" i="161"/>
  <c r="AE48" i="161"/>
  <c r="AV48" i="161" s="1"/>
  <c r="C48" i="161"/>
  <c r="P48" i="161"/>
  <c r="AX48" i="161"/>
  <c r="AW48" i="161"/>
  <c r="AU48" i="161"/>
  <c r="J48" i="161" l="1"/>
  <c r="E79" i="161"/>
  <c r="AV88" i="162"/>
  <c r="AY88" i="162"/>
  <c r="AE97" i="162"/>
  <c r="AY49" i="161"/>
  <c r="AY48" i="161"/>
  <c r="AD74" i="161"/>
  <c r="AT87" i="161" l="1"/>
  <c r="AS87" i="161"/>
  <c r="AR87" i="161"/>
  <c r="AP87" i="161"/>
  <c r="AO87" i="161"/>
  <c r="AN87" i="161"/>
  <c r="AK87" i="161"/>
  <c r="AJ87" i="161"/>
  <c r="AI87" i="161"/>
  <c r="AG87" i="161"/>
  <c r="AF87" i="161"/>
  <c r="AE87" i="161"/>
  <c r="AC87" i="161"/>
  <c r="AB87" i="161"/>
  <c r="AA87" i="161"/>
  <c r="X87" i="161"/>
  <c r="W87" i="161"/>
  <c r="V87" i="161"/>
  <c r="T87" i="161"/>
  <c r="S87" i="161"/>
  <c r="R87" i="161"/>
  <c r="AX86" i="161"/>
  <c r="AW86" i="161"/>
  <c r="AV86" i="161"/>
  <c r="AY86" i="161" s="1"/>
  <c r="AU86" i="161"/>
  <c r="J86" i="161"/>
  <c r="I86" i="161"/>
  <c r="F86" i="161"/>
  <c r="E86" i="161"/>
  <c r="AX85" i="161"/>
  <c r="AW85" i="161"/>
  <c r="AV85" i="161"/>
  <c r="AY85" i="161" s="1"/>
  <c r="AU85" i="161"/>
  <c r="J85" i="161"/>
  <c r="AX84" i="161"/>
  <c r="AW84" i="161"/>
  <c r="AV84" i="161"/>
  <c r="AU84" i="161"/>
  <c r="J84" i="161"/>
  <c r="I84" i="161"/>
  <c r="F84" i="161"/>
  <c r="E84" i="161"/>
  <c r="AX83" i="161"/>
  <c r="AW83" i="161"/>
  <c r="AV83" i="161"/>
  <c r="AU83" i="161"/>
  <c r="J83" i="161"/>
  <c r="AX82" i="161"/>
  <c r="AW82" i="161"/>
  <c r="AV82" i="161"/>
  <c r="AU82" i="161"/>
  <c r="J82" i="161"/>
  <c r="AX81" i="161"/>
  <c r="AW81" i="161"/>
  <c r="AV81" i="161"/>
  <c r="AU81" i="161"/>
  <c r="J81" i="161"/>
  <c r="AX80" i="161"/>
  <c r="AW80" i="161"/>
  <c r="AV80" i="161"/>
  <c r="AU80" i="161"/>
  <c r="P80" i="161"/>
  <c r="J80" i="161"/>
  <c r="AX79" i="161"/>
  <c r="AW79" i="161"/>
  <c r="AV79" i="161"/>
  <c r="AU79" i="161"/>
  <c r="J79" i="161"/>
  <c r="I79" i="161"/>
  <c r="F79" i="161"/>
  <c r="AX78" i="161"/>
  <c r="AW78" i="161"/>
  <c r="AV78" i="161"/>
  <c r="AU78" i="161"/>
  <c r="J78" i="161"/>
  <c r="AX77" i="161"/>
  <c r="AW77" i="161"/>
  <c r="AV77" i="161"/>
  <c r="AU77" i="161"/>
  <c r="J77" i="161"/>
  <c r="AX76" i="161"/>
  <c r="AW76" i="161"/>
  <c r="AV76" i="161"/>
  <c r="AU76" i="161"/>
  <c r="J76" i="161"/>
  <c r="AX75" i="161"/>
  <c r="AW75" i="161"/>
  <c r="AV75" i="161"/>
  <c r="AU75" i="161"/>
  <c r="J75" i="161"/>
  <c r="AX74" i="161"/>
  <c r="AW74" i="161"/>
  <c r="AV74" i="161"/>
  <c r="Z74" i="161"/>
  <c r="AU74" i="161" s="1"/>
  <c r="J74" i="161"/>
  <c r="AX73" i="161"/>
  <c r="AW73" i="161"/>
  <c r="AV73" i="161"/>
  <c r="AU73" i="161"/>
  <c r="J73" i="161"/>
  <c r="AX72" i="161"/>
  <c r="AW72" i="161"/>
  <c r="AV72" i="161"/>
  <c r="AU72" i="161"/>
  <c r="J72" i="161"/>
  <c r="AX71" i="161"/>
  <c r="AW71" i="161"/>
  <c r="AV71" i="161"/>
  <c r="AU71" i="161"/>
  <c r="J71" i="161"/>
  <c r="AX70" i="161"/>
  <c r="AW70" i="161"/>
  <c r="AV70" i="161"/>
  <c r="AU70" i="161"/>
  <c r="J70" i="161"/>
  <c r="AX69" i="161"/>
  <c r="AW69" i="161"/>
  <c r="AV69" i="161"/>
  <c r="AU69" i="161"/>
  <c r="J69" i="161"/>
  <c r="AX68" i="161"/>
  <c r="AW68" i="161"/>
  <c r="AV68" i="161"/>
  <c r="AU68" i="161"/>
  <c r="J68" i="161"/>
  <c r="AX67" i="161"/>
  <c r="AW67" i="161"/>
  <c r="AV67" i="161"/>
  <c r="AU67" i="161"/>
  <c r="J67" i="161"/>
  <c r="AX66" i="161"/>
  <c r="AW66" i="161"/>
  <c r="AV66" i="161"/>
  <c r="AU66" i="161"/>
  <c r="J66" i="161"/>
  <c r="AX65" i="161"/>
  <c r="AW65" i="161"/>
  <c r="AV65" i="161"/>
  <c r="AU65" i="161"/>
  <c r="J65" i="161"/>
  <c r="AX64" i="161"/>
  <c r="AW64" i="161"/>
  <c r="AV64" i="161"/>
  <c r="AU64" i="161"/>
  <c r="J64" i="161"/>
  <c r="AX63" i="161"/>
  <c r="AW63" i="161"/>
  <c r="AV63" i="161"/>
  <c r="AU63" i="161"/>
  <c r="J63" i="161"/>
  <c r="AX62" i="161"/>
  <c r="AW62" i="161"/>
  <c r="AV62" i="161"/>
  <c r="AU62" i="161"/>
  <c r="J62" i="161"/>
  <c r="AX61" i="161"/>
  <c r="AW61" i="161"/>
  <c r="AV61" i="161"/>
  <c r="AU61" i="161"/>
  <c r="J61" i="161"/>
  <c r="AX60" i="161"/>
  <c r="AW60" i="161"/>
  <c r="AV60" i="161"/>
  <c r="AU60" i="161"/>
  <c r="J60" i="161"/>
  <c r="AX59" i="161"/>
  <c r="AW59" i="161"/>
  <c r="AV59" i="161"/>
  <c r="AU59" i="161"/>
  <c r="J59" i="161"/>
  <c r="AX58" i="161"/>
  <c r="AW58" i="161"/>
  <c r="AV58" i="161"/>
  <c r="AU58" i="161"/>
  <c r="J58" i="161"/>
  <c r="AX57" i="161"/>
  <c r="AW57" i="161"/>
  <c r="AV57" i="161"/>
  <c r="AU57" i="161"/>
  <c r="J57" i="161"/>
  <c r="AX56" i="161"/>
  <c r="AW56" i="161"/>
  <c r="AV56" i="161"/>
  <c r="AU56" i="161"/>
  <c r="P56" i="161"/>
  <c r="J56" i="161"/>
  <c r="AX55" i="161"/>
  <c r="AW55" i="161"/>
  <c r="AV55" i="161"/>
  <c r="AU55" i="161"/>
  <c r="J55" i="161"/>
  <c r="AX52" i="161"/>
  <c r="AW52" i="161"/>
  <c r="AV52" i="161"/>
  <c r="AU52" i="161"/>
  <c r="J52" i="161"/>
  <c r="AX54" i="161"/>
  <c r="AW54" i="161"/>
  <c r="AV54" i="161"/>
  <c r="AU54" i="161"/>
  <c r="J54" i="161"/>
  <c r="AX53" i="161"/>
  <c r="AW53" i="161"/>
  <c r="AV53" i="161"/>
  <c r="AU53" i="161"/>
  <c r="J53" i="161"/>
  <c r="AX51" i="161"/>
  <c r="AW51" i="161"/>
  <c r="AV51" i="161"/>
  <c r="AU51" i="161"/>
  <c r="J51" i="161"/>
  <c r="AX50" i="161"/>
  <c r="AW50" i="161"/>
  <c r="AV50" i="161"/>
  <c r="AU50" i="161"/>
  <c r="J50" i="161"/>
  <c r="AX47" i="161"/>
  <c r="AW47" i="161"/>
  <c r="AV47" i="161"/>
  <c r="AU47" i="161"/>
  <c r="J47" i="161"/>
  <c r="AX46" i="161"/>
  <c r="AW46" i="161"/>
  <c r="AV46" i="161"/>
  <c r="AU46" i="161"/>
  <c r="J46" i="161"/>
  <c r="AX45" i="161"/>
  <c r="AW45" i="161"/>
  <c r="AV45" i="161"/>
  <c r="AU45" i="161"/>
  <c r="J45" i="161"/>
  <c r="AX44" i="161"/>
  <c r="AW44" i="161"/>
  <c r="AV44" i="161"/>
  <c r="AU44" i="161"/>
  <c r="J44" i="161"/>
  <c r="AX43" i="161"/>
  <c r="AW43" i="161"/>
  <c r="AV43" i="161"/>
  <c r="Z43" i="161"/>
  <c r="AU43" i="161" s="1"/>
  <c r="J43" i="161"/>
  <c r="AX42" i="161"/>
  <c r="AW42" i="161"/>
  <c r="AV42" i="161"/>
  <c r="AU42" i="161"/>
  <c r="J42" i="161"/>
  <c r="AX41" i="161"/>
  <c r="AW41" i="161"/>
  <c r="AV41" i="161"/>
  <c r="AU41" i="161"/>
  <c r="J41" i="161"/>
  <c r="AX40" i="161"/>
  <c r="AW40" i="161"/>
  <c r="AV40" i="161"/>
  <c r="AU40" i="161"/>
  <c r="J40" i="161"/>
  <c r="AX39" i="161"/>
  <c r="AW39" i="161"/>
  <c r="AV39" i="161"/>
  <c r="AU39" i="161"/>
  <c r="J39" i="161"/>
  <c r="AX38" i="161"/>
  <c r="AW38" i="161"/>
  <c r="AV38" i="161"/>
  <c r="AU38" i="161"/>
  <c r="J38" i="161"/>
  <c r="AX37" i="161"/>
  <c r="AW37" i="161"/>
  <c r="AV37" i="161"/>
  <c r="AU37" i="161"/>
  <c r="J37" i="161"/>
  <c r="AX36" i="161"/>
  <c r="AW36" i="161"/>
  <c r="AV36" i="161"/>
  <c r="AU36" i="161"/>
  <c r="J36" i="161"/>
  <c r="AX35" i="161"/>
  <c r="AW35" i="161"/>
  <c r="AV35" i="161"/>
  <c r="AU35" i="161"/>
  <c r="J35" i="161"/>
  <c r="AX34" i="161"/>
  <c r="AW34" i="161"/>
  <c r="AV34" i="161"/>
  <c r="AU34" i="161"/>
  <c r="J34" i="161"/>
  <c r="AX33" i="161"/>
  <c r="AW33" i="161"/>
  <c r="AV33" i="161"/>
  <c r="AU33" i="161"/>
  <c r="J33" i="161"/>
  <c r="AX32" i="161"/>
  <c r="AW32" i="161"/>
  <c r="AV32" i="161"/>
  <c r="AU32" i="161"/>
  <c r="J32" i="161"/>
  <c r="AX31" i="161"/>
  <c r="AW31" i="161"/>
  <c r="AV31" i="161"/>
  <c r="AU31" i="161"/>
  <c r="J31" i="161"/>
  <c r="AX30" i="161"/>
  <c r="AW30" i="161"/>
  <c r="AV30" i="161"/>
  <c r="AU30" i="161"/>
  <c r="J30" i="161"/>
  <c r="AX29" i="161"/>
  <c r="AW29" i="161"/>
  <c r="AV29" i="161"/>
  <c r="AU29" i="161"/>
  <c r="J29" i="161"/>
  <c r="AX28" i="161"/>
  <c r="AW28" i="161"/>
  <c r="AV28" i="161"/>
  <c r="AU28" i="161"/>
  <c r="J28" i="161"/>
  <c r="AX27" i="161"/>
  <c r="AW27" i="161"/>
  <c r="AV27" i="161"/>
  <c r="AU27" i="161"/>
  <c r="J27" i="161"/>
  <c r="AX26" i="161"/>
  <c r="AW26" i="161"/>
  <c r="AV26" i="161"/>
  <c r="AU26" i="161"/>
  <c r="J26" i="161"/>
  <c r="AX25" i="161"/>
  <c r="AW25" i="161"/>
  <c r="AV25" i="161"/>
  <c r="AU25" i="161"/>
  <c r="J25" i="161"/>
  <c r="AX24" i="161"/>
  <c r="AW24" i="161"/>
  <c r="AV24" i="161"/>
  <c r="AU24" i="161"/>
  <c r="J24" i="161"/>
  <c r="AX23" i="161"/>
  <c r="AW23" i="161"/>
  <c r="AV23" i="161"/>
  <c r="AU23" i="161"/>
  <c r="J23" i="161"/>
  <c r="AX22" i="161"/>
  <c r="AW22" i="161"/>
  <c r="AV22" i="161"/>
  <c r="AU22" i="161"/>
  <c r="J22" i="161"/>
  <c r="AX21" i="161"/>
  <c r="AW21" i="161"/>
  <c r="AV21" i="161"/>
  <c r="AU21" i="161"/>
  <c r="J21" i="161"/>
  <c r="AX20" i="161"/>
  <c r="AW20" i="161"/>
  <c r="AV20" i="161"/>
  <c r="AU20" i="161"/>
  <c r="J20" i="161"/>
  <c r="AX19" i="161"/>
  <c r="AW19" i="161"/>
  <c r="AV19" i="161"/>
  <c r="AU19" i="161"/>
  <c r="J19" i="161"/>
  <c r="AX18" i="161"/>
  <c r="AW18" i="161"/>
  <c r="AV18" i="161"/>
  <c r="AU18" i="161"/>
  <c r="J18" i="161"/>
  <c r="AX17" i="161"/>
  <c r="AW17" i="161"/>
  <c r="AV17" i="161"/>
  <c r="AU17" i="161"/>
  <c r="J17" i="161"/>
  <c r="AX16" i="161"/>
  <c r="AW16" i="161"/>
  <c r="AV16" i="161"/>
  <c r="AU16" i="161"/>
  <c r="J16" i="161"/>
  <c r="AX15" i="161"/>
  <c r="AW15" i="161"/>
  <c r="AV15" i="161"/>
  <c r="AU15" i="161"/>
  <c r="J15" i="161"/>
  <c r="AX14" i="161"/>
  <c r="AW14" i="161"/>
  <c r="AV14" i="161"/>
  <c r="AU14" i="161"/>
  <c r="J14" i="161"/>
  <c r="AX13" i="161"/>
  <c r="AW13" i="161"/>
  <c r="AV13" i="161"/>
  <c r="AU13" i="161"/>
  <c r="J13" i="161"/>
  <c r="AX12" i="161"/>
  <c r="AW12" i="161"/>
  <c r="AV12" i="161"/>
  <c r="AU12" i="161"/>
  <c r="J12" i="161"/>
  <c r="AX11" i="161"/>
  <c r="AW11" i="161"/>
  <c r="AV11" i="161"/>
  <c r="AU11" i="161"/>
  <c r="J11" i="161"/>
  <c r="AX10" i="161"/>
  <c r="AW10" i="161"/>
  <c r="AV10" i="161"/>
  <c r="AU10" i="161"/>
  <c r="J10" i="161"/>
  <c r="AX9" i="161"/>
  <c r="AW9" i="161"/>
  <c r="AV9" i="161"/>
  <c r="AU9" i="161"/>
  <c r="J9" i="161"/>
  <c r="AX8" i="161"/>
  <c r="AW8" i="161"/>
  <c r="AV8" i="161"/>
  <c r="AU8" i="161"/>
  <c r="J8" i="161"/>
  <c r="A1" i="161"/>
  <c r="AY55" i="161" l="1"/>
  <c r="AY75" i="161"/>
  <c r="AY15" i="161"/>
  <c r="AY23" i="161"/>
  <c r="AY39" i="161"/>
  <c r="AY50" i="161"/>
  <c r="AY53" i="161"/>
  <c r="AY77" i="161"/>
  <c r="AY68" i="161"/>
  <c r="AY76" i="161"/>
  <c r="AY80" i="161"/>
  <c r="AY12" i="161"/>
  <c r="AY14" i="161"/>
  <c r="AY22" i="161"/>
  <c r="AY38" i="161"/>
  <c r="AY52" i="161"/>
  <c r="AY13" i="161"/>
  <c r="AY37" i="161"/>
  <c r="AY10" i="161"/>
  <c r="AY18" i="161"/>
  <c r="AY26" i="161"/>
  <c r="AY34" i="161"/>
  <c r="AY45" i="161"/>
  <c r="AY8" i="161"/>
  <c r="AY32" i="161"/>
  <c r="AY47" i="161"/>
  <c r="AY51" i="161"/>
  <c r="AY65" i="161"/>
  <c r="AY9" i="161"/>
  <c r="AY17" i="161"/>
  <c r="AY25" i="161"/>
  <c r="AY41" i="161"/>
  <c r="AY16" i="161"/>
  <c r="AY46" i="161"/>
  <c r="AY54" i="161"/>
  <c r="AY56" i="161"/>
  <c r="AY62" i="161"/>
  <c r="AY64" i="161"/>
  <c r="AY61" i="161"/>
  <c r="AY33" i="161"/>
  <c r="AY35" i="161"/>
  <c r="AY28" i="161"/>
  <c r="AY27" i="161"/>
  <c r="AY36" i="161"/>
  <c r="AY24" i="161"/>
  <c r="AY59" i="161"/>
  <c r="AY58" i="161"/>
  <c r="AY57" i="161"/>
  <c r="AY79" i="161"/>
  <c r="AY78" i="161"/>
  <c r="AY74" i="161"/>
  <c r="AY73" i="161"/>
  <c r="AY72" i="161"/>
  <c r="AY71" i="161"/>
  <c r="AY70" i="161"/>
  <c r="AY69" i="161"/>
  <c r="AY67" i="161"/>
  <c r="AY66" i="161"/>
  <c r="AY63" i="161"/>
  <c r="AY11" i="161"/>
  <c r="AY31" i="161"/>
  <c r="AY30" i="161"/>
  <c r="AY29" i="161"/>
  <c r="AY84" i="161"/>
  <c r="AY60" i="161"/>
  <c r="AY82" i="161"/>
  <c r="AY81" i="161"/>
  <c r="F87" i="161"/>
  <c r="E87" i="161"/>
  <c r="AY83" i="161"/>
  <c r="AU87" i="161"/>
  <c r="AY19" i="161"/>
  <c r="AY21" i="161"/>
  <c r="AY20" i="161"/>
  <c r="AY44" i="161"/>
  <c r="AY43" i="161"/>
  <c r="AY42" i="161"/>
  <c r="AY40" i="161"/>
  <c r="AV87" i="161"/>
  <c r="AE95" i="161"/>
  <c r="AE94" i="161"/>
  <c r="AE93" i="161"/>
  <c r="I87" i="161"/>
  <c r="J87" i="161"/>
  <c r="AX87" i="161"/>
  <c r="T89" i="161"/>
  <c r="AW87" i="161"/>
  <c r="Z73" i="160"/>
  <c r="AY87" i="161" l="1"/>
  <c r="AE96" i="161"/>
  <c r="J83" i="160"/>
  <c r="I83" i="160"/>
  <c r="F83" i="160"/>
  <c r="E83" i="160"/>
  <c r="E78" i="160"/>
  <c r="P79" i="160" l="1"/>
  <c r="AX79" i="160"/>
  <c r="AW79" i="160"/>
  <c r="AV79" i="160"/>
  <c r="AU79" i="160"/>
  <c r="J79" i="160"/>
  <c r="AY79" i="160" l="1"/>
  <c r="Z43" i="160"/>
  <c r="AT86" i="160"/>
  <c r="AS86" i="160"/>
  <c r="AR86" i="160"/>
  <c r="AP86" i="160"/>
  <c r="AO86" i="160"/>
  <c r="AN86" i="160"/>
  <c r="AK86" i="160"/>
  <c r="AJ86" i="160"/>
  <c r="AI86" i="160"/>
  <c r="AG86" i="160"/>
  <c r="AF86" i="160"/>
  <c r="AE86" i="160"/>
  <c r="AC86" i="160"/>
  <c r="AB86" i="160"/>
  <c r="AA86" i="160"/>
  <c r="X86" i="160"/>
  <c r="W86" i="160"/>
  <c r="V86" i="160"/>
  <c r="T86" i="160"/>
  <c r="S86" i="160"/>
  <c r="R86" i="160"/>
  <c r="T88" i="160" s="1"/>
  <c r="AX85" i="160"/>
  <c r="AW85" i="160"/>
  <c r="AV85" i="160"/>
  <c r="AU85" i="160"/>
  <c r="J85" i="160"/>
  <c r="I85" i="160"/>
  <c r="F85" i="160"/>
  <c r="E85" i="160"/>
  <c r="AX84" i="160"/>
  <c r="AW84" i="160"/>
  <c r="AV84" i="160"/>
  <c r="AU84" i="160"/>
  <c r="J84" i="160"/>
  <c r="AX83" i="160"/>
  <c r="AW83" i="160"/>
  <c r="AV83" i="160"/>
  <c r="AU83" i="160"/>
  <c r="AX82" i="160"/>
  <c r="AW82" i="160"/>
  <c r="AV82" i="160"/>
  <c r="AU82" i="160"/>
  <c r="J82" i="160"/>
  <c r="AX81" i="160"/>
  <c r="AW81" i="160"/>
  <c r="AV81" i="160"/>
  <c r="AU81" i="160"/>
  <c r="J81" i="160"/>
  <c r="AX80" i="160"/>
  <c r="AW80" i="160"/>
  <c r="AV80" i="160"/>
  <c r="AU80" i="160"/>
  <c r="J80" i="160"/>
  <c r="AX78" i="160"/>
  <c r="AW78" i="160"/>
  <c r="AV78" i="160"/>
  <c r="AU78" i="160"/>
  <c r="J78" i="160"/>
  <c r="I78" i="160"/>
  <c r="F78" i="160"/>
  <c r="AX77" i="160"/>
  <c r="AW77" i="160"/>
  <c r="AV77" i="160"/>
  <c r="AU77" i="160"/>
  <c r="J77" i="160"/>
  <c r="AX76" i="160"/>
  <c r="AW76" i="160"/>
  <c r="AV76" i="160"/>
  <c r="AU76" i="160"/>
  <c r="J76" i="160"/>
  <c r="AX75" i="160"/>
  <c r="AW75" i="160"/>
  <c r="AV75" i="160"/>
  <c r="AY75" i="160" s="1"/>
  <c r="AU75" i="160"/>
  <c r="J75" i="160"/>
  <c r="AX74" i="160"/>
  <c r="AW74" i="160"/>
  <c r="AV74" i="160"/>
  <c r="AU74" i="160"/>
  <c r="J74" i="160"/>
  <c r="AX73" i="160"/>
  <c r="AW73" i="160"/>
  <c r="AV73" i="160"/>
  <c r="AU73" i="160"/>
  <c r="J73" i="160"/>
  <c r="AX72" i="160"/>
  <c r="AW72" i="160"/>
  <c r="AV72" i="160"/>
  <c r="AU72" i="160"/>
  <c r="J72" i="160"/>
  <c r="AX71" i="160"/>
  <c r="AW71" i="160"/>
  <c r="AV71" i="160"/>
  <c r="AU71" i="160"/>
  <c r="J71" i="160"/>
  <c r="AX70" i="160"/>
  <c r="AW70" i="160"/>
  <c r="AV70" i="160"/>
  <c r="AU70" i="160"/>
  <c r="J70" i="160"/>
  <c r="AX69" i="160"/>
  <c r="AW69" i="160"/>
  <c r="AV69" i="160"/>
  <c r="AU69" i="160"/>
  <c r="J69" i="160"/>
  <c r="AX68" i="160"/>
  <c r="AW68" i="160"/>
  <c r="AV68" i="160"/>
  <c r="AU68" i="160"/>
  <c r="J68" i="160"/>
  <c r="AX67" i="160"/>
  <c r="AW67" i="160"/>
  <c r="AV67" i="160"/>
  <c r="AY67" i="160" s="1"/>
  <c r="AU67" i="160"/>
  <c r="J67" i="160"/>
  <c r="AX66" i="160"/>
  <c r="AW66" i="160"/>
  <c r="AV66" i="160"/>
  <c r="AU66" i="160"/>
  <c r="J66" i="160"/>
  <c r="AX65" i="160"/>
  <c r="AW65" i="160"/>
  <c r="AV65" i="160"/>
  <c r="AU65" i="160"/>
  <c r="J65" i="160"/>
  <c r="AX64" i="160"/>
  <c r="AW64" i="160"/>
  <c r="AV64" i="160"/>
  <c r="AU64" i="160"/>
  <c r="J64" i="160"/>
  <c r="AX63" i="160"/>
  <c r="AW63" i="160"/>
  <c r="AV63" i="160"/>
  <c r="AU63" i="160"/>
  <c r="J63" i="160"/>
  <c r="AX62" i="160"/>
  <c r="AW62" i="160"/>
  <c r="AV62" i="160"/>
  <c r="AU62" i="160"/>
  <c r="J62" i="160"/>
  <c r="AX61" i="160"/>
  <c r="AW61" i="160"/>
  <c r="AV61" i="160"/>
  <c r="AU61" i="160"/>
  <c r="J61" i="160"/>
  <c r="AX60" i="160"/>
  <c r="AW60" i="160"/>
  <c r="AV60" i="160"/>
  <c r="AU60" i="160"/>
  <c r="J60" i="160"/>
  <c r="AX59" i="160"/>
  <c r="AW59" i="160"/>
  <c r="AV59" i="160"/>
  <c r="AY59" i="160" s="1"/>
  <c r="AU59" i="160"/>
  <c r="J59" i="160"/>
  <c r="AX58" i="160"/>
  <c r="AW58" i="160"/>
  <c r="AV58" i="160"/>
  <c r="AU58" i="160"/>
  <c r="J58" i="160"/>
  <c r="AX57" i="160"/>
  <c r="AW57" i="160"/>
  <c r="AV57" i="160"/>
  <c r="AU57" i="160"/>
  <c r="J57" i="160"/>
  <c r="AX56" i="160"/>
  <c r="AW56" i="160"/>
  <c r="AV56" i="160"/>
  <c r="AU56" i="160"/>
  <c r="J56" i="160"/>
  <c r="AX55" i="160"/>
  <c r="AW55" i="160"/>
  <c r="AV55" i="160"/>
  <c r="AU55" i="160"/>
  <c r="P55" i="160"/>
  <c r="J55" i="160"/>
  <c r="AX54" i="160"/>
  <c r="AW54" i="160"/>
  <c r="AY54" i="160" s="1"/>
  <c r="AV54" i="160"/>
  <c r="AU54" i="160"/>
  <c r="J54" i="160"/>
  <c r="AX53" i="160"/>
  <c r="AW53" i="160"/>
  <c r="AV53" i="160"/>
  <c r="AU53" i="160"/>
  <c r="J53" i="160"/>
  <c r="AX52" i="160"/>
  <c r="AW52" i="160"/>
  <c r="AV52" i="160"/>
  <c r="AU52" i="160"/>
  <c r="J52" i="160"/>
  <c r="AX51" i="160"/>
  <c r="AW51" i="160"/>
  <c r="AV51" i="160"/>
  <c r="AY51" i="160" s="1"/>
  <c r="AU51" i="160"/>
  <c r="J51" i="160"/>
  <c r="AX50" i="160"/>
  <c r="AW50" i="160"/>
  <c r="AV50" i="160"/>
  <c r="AU50" i="160"/>
  <c r="J50" i="160"/>
  <c r="AX49" i="160"/>
  <c r="AW49" i="160"/>
  <c r="AV49" i="160"/>
  <c r="AU49" i="160"/>
  <c r="J49" i="160"/>
  <c r="AX48" i="160"/>
  <c r="AW48" i="160"/>
  <c r="AV48" i="160"/>
  <c r="AY48" i="160" s="1"/>
  <c r="AU48" i="160"/>
  <c r="J48" i="160"/>
  <c r="AX47" i="160"/>
  <c r="AW47" i="160"/>
  <c r="AV47" i="160"/>
  <c r="AU47" i="160"/>
  <c r="J47" i="160"/>
  <c r="AX46" i="160"/>
  <c r="AW46" i="160"/>
  <c r="AV46" i="160"/>
  <c r="AU46" i="160"/>
  <c r="J46" i="160"/>
  <c r="AX45" i="160"/>
  <c r="AW45" i="160"/>
  <c r="AV45" i="160"/>
  <c r="AU45" i="160"/>
  <c r="J45" i="160"/>
  <c r="AX44" i="160"/>
  <c r="AW44" i="160"/>
  <c r="AV44" i="160"/>
  <c r="AU44" i="160"/>
  <c r="J44" i="160"/>
  <c r="AX43" i="160"/>
  <c r="AW43" i="160"/>
  <c r="AV43" i="160"/>
  <c r="AU43" i="160"/>
  <c r="J43" i="160"/>
  <c r="AX42" i="160"/>
  <c r="AW42" i="160"/>
  <c r="AV42" i="160"/>
  <c r="AU42" i="160"/>
  <c r="J42" i="160"/>
  <c r="AX41" i="160"/>
  <c r="AW41" i="160"/>
  <c r="AV41" i="160"/>
  <c r="AU41" i="160"/>
  <c r="J41" i="160"/>
  <c r="AX40" i="160"/>
  <c r="AW40" i="160"/>
  <c r="AV40" i="160"/>
  <c r="AY40" i="160" s="1"/>
  <c r="AU40" i="160"/>
  <c r="J40" i="160"/>
  <c r="AX39" i="160"/>
  <c r="AW39" i="160"/>
  <c r="AV39" i="160"/>
  <c r="AU39" i="160"/>
  <c r="J39" i="160"/>
  <c r="AX38" i="160"/>
  <c r="AW38" i="160"/>
  <c r="AV38" i="160"/>
  <c r="AU38" i="160"/>
  <c r="J38" i="160"/>
  <c r="AX37" i="160"/>
  <c r="AW37" i="160"/>
  <c r="AV37" i="160"/>
  <c r="AU37" i="160"/>
  <c r="J37" i="160"/>
  <c r="AX36" i="160"/>
  <c r="AW36" i="160"/>
  <c r="AV36" i="160"/>
  <c r="AU36" i="160"/>
  <c r="J36" i="160"/>
  <c r="AX35" i="160"/>
  <c r="AW35" i="160"/>
  <c r="AV35" i="160"/>
  <c r="AU35" i="160"/>
  <c r="J35" i="160"/>
  <c r="AX34" i="160"/>
  <c r="AW34" i="160"/>
  <c r="AV34" i="160"/>
  <c r="AU34" i="160"/>
  <c r="J34" i="160"/>
  <c r="AX33" i="160"/>
  <c r="AW33" i="160"/>
  <c r="AV33" i="160"/>
  <c r="AU33" i="160"/>
  <c r="J33" i="160"/>
  <c r="AX32" i="160"/>
  <c r="AW32" i="160"/>
  <c r="AV32" i="160"/>
  <c r="AU32" i="160"/>
  <c r="J32" i="160"/>
  <c r="AX31" i="160"/>
  <c r="AW31" i="160"/>
  <c r="AV31" i="160"/>
  <c r="AY31" i="160" s="1"/>
  <c r="AU31" i="160"/>
  <c r="J31" i="160"/>
  <c r="AX30" i="160"/>
  <c r="AW30" i="160"/>
  <c r="AV30" i="160"/>
  <c r="AU30" i="160"/>
  <c r="J30" i="160"/>
  <c r="AX29" i="160"/>
  <c r="AW29" i="160"/>
  <c r="AV29" i="160"/>
  <c r="AU29" i="160"/>
  <c r="J29" i="160"/>
  <c r="AX28" i="160"/>
  <c r="AW28" i="160"/>
  <c r="AV28" i="160"/>
  <c r="AY28" i="160" s="1"/>
  <c r="AU28" i="160"/>
  <c r="J28" i="160"/>
  <c r="AX27" i="160"/>
  <c r="AW27" i="160"/>
  <c r="AV27" i="160"/>
  <c r="AU27" i="160"/>
  <c r="J27" i="160"/>
  <c r="AX26" i="160"/>
  <c r="AW26" i="160"/>
  <c r="AY26" i="160" s="1"/>
  <c r="AV26" i="160"/>
  <c r="AU26" i="160"/>
  <c r="J26" i="160"/>
  <c r="AX25" i="160"/>
  <c r="AW25" i="160"/>
  <c r="AV25" i="160"/>
  <c r="AU25" i="160"/>
  <c r="J25" i="160"/>
  <c r="AX24" i="160"/>
  <c r="AW24" i="160"/>
  <c r="AV24" i="160"/>
  <c r="AU24" i="160"/>
  <c r="J24" i="160"/>
  <c r="AX23" i="160"/>
  <c r="AW23" i="160"/>
  <c r="AV23" i="160"/>
  <c r="AY23" i="160" s="1"/>
  <c r="AU23" i="160"/>
  <c r="J23" i="160"/>
  <c r="AX22" i="160"/>
  <c r="AW22" i="160"/>
  <c r="AV22" i="160"/>
  <c r="AU22" i="160"/>
  <c r="J22" i="160"/>
  <c r="AX21" i="160"/>
  <c r="AW21" i="160"/>
  <c r="AV21" i="160"/>
  <c r="AU21" i="160"/>
  <c r="J21" i="160"/>
  <c r="AX20" i="160"/>
  <c r="AW20" i="160"/>
  <c r="AV20" i="160"/>
  <c r="AY20" i="160" s="1"/>
  <c r="AU20" i="160"/>
  <c r="J20" i="160"/>
  <c r="AX19" i="160"/>
  <c r="AW19" i="160"/>
  <c r="AV19" i="160"/>
  <c r="AU19" i="160"/>
  <c r="J19" i="160"/>
  <c r="AX18" i="160"/>
  <c r="AW18" i="160"/>
  <c r="AV18" i="160"/>
  <c r="AU18" i="160"/>
  <c r="J18" i="160"/>
  <c r="AX17" i="160"/>
  <c r="AW17" i="160"/>
  <c r="AV17" i="160"/>
  <c r="AU17" i="160"/>
  <c r="J17" i="160"/>
  <c r="AX16" i="160"/>
  <c r="AW16" i="160"/>
  <c r="AV16" i="160"/>
  <c r="AU16" i="160"/>
  <c r="J16" i="160"/>
  <c r="AX15" i="160"/>
  <c r="AW15" i="160"/>
  <c r="AV15" i="160"/>
  <c r="AU15" i="160"/>
  <c r="J15" i="160"/>
  <c r="AX14" i="160"/>
  <c r="AW14" i="160"/>
  <c r="AV14" i="160"/>
  <c r="AU14" i="160"/>
  <c r="J14" i="160"/>
  <c r="AX13" i="160"/>
  <c r="AW13" i="160"/>
  <c r="AV13" i="160"/>
  <c r="AU13" i="160"/>
  <c r="J13" i="160"/>
  <c r="AX12" i="160"/>
  <c r="AW12" i="160"/>
  <c r="AV12" i="160"/>
  <c r="AU12" i="160"/>
  <c r="J12" i="160"/>
  <c r="AX11" i="160"/>
  <c r="AW11" i="160"/>
  <c r="AV11" i="160"/>
  <c r="AU11" i="160"/>
  <c r="J11" i="160"/>
  <c r="AX10" i="160"/>
  <c r="AW10" i="160"/>
  <c r="AV10" i="160"/>
  <c r="AU10" i="160"/>
  <c r="J10" i="160"/>
  <c r="AX9" i="160"/>
  <c r="AW9" i="160"/>
  <c r="AV9" i="160"/>
  <c r="AU9" i="160"/>
  <c r="J9" i="160"/>
  <c r="AX8" i="160"/>
  <c r="AW8" i="160"/>
  <c r="AV8" i="160"/>
  <c r="AY8" i="160" s="1"/>
  <c r="AU8" i="160"/>
  <c r="J8" i="160"/>
  <c r="A1" i="160"/>
  <c r="AY10" i="160" l="1"/>
  <c r="AY14" i="160"/>
  <c r="AY65" i="160"/>
  <c r="AY73" i="160"/>
  <c r="AY84" i="160"/>
  <c r="AY18" i="160"/>
  <c r="AY30" i="160"/>
  <c r="AY29" i="160"/>
  <c r="AY22" i="160"/>
  <c r="AY34" i="160"/>
  <c r="AY57" i="160"/>
  <c r="AY13" i="160"/>
  <c r="AY11" i="160"/>
  <c r="AY50" i="160"/>
  <c r="AY49" i="160"/>
  <c r="AY81" i="160"/>
  <c r="AY19" i="160"/>
  <c r="AY25" i="160"/>
  <c r="AY47" i="160"/>
  <c r="AY53" i="160"/>
  <c r="AY56" i="160"/>
  <c r="AY62" i="160"/>
  <c r="AY64" i="160"/>
  <c r="AY70" i="160"/>
  <c r="AY72" i="160"/>
  <c r="AY85" i="160"/>
  <c r="AY80" i="160"/>
  <c r="AY36" i="160"/>
  <c r="AY44" i="160"/>
  <c r="AY61" i="160"/>
  <c r="AY69" i="160"/>
  <c r="AY77" i="160"/>
  <c r="AY78" i="160"/>
  <c r="AY82" i="160"/>
  <c r="AY17" i="160"/>
  <c r="AY37" i="160"/>
  <c r="AY24" i="160"/>
  <c r="AY27" i="160"/>
  <c r="AY33" i="160"/>
  <c r="AY52" i="160"/>
  <c r="AY83" i="160"/>
  <c r="AY12" i="160"/>
  <c r="AY46" i="160"/>
  <c r="AY55" i="160"/>
  <c r="AY63" i="160"/>
  <c r="AY71" i="160"/>
  <c r="AY9" i="160"/>
  <c r="AY32" i="160"/>
  <c r="AY35" i="160"/>
  <c r="AY58" i="160"/>
  <c r="AY60" i="160"/>
  <c r="AY66" i="160"/>
  <c r="AY68" i="160"/>
  <c r="AY74" i="160"/>
  <c r="AY76" i="160"/>
  <c r="AY16" i="160"/>
  <c r="AY15" i="160"/>
  <c r="AY21" i="160"/>
  <c r="AY41" i="160"/>
  <c r="AU86" i="160"/>
  <c r="AY45" i="160"/>
  <c r="AY43" i="160"/>
  <c r="AY42" i="160"/>
  <c r="AX86" i="160"/>
  <c r="AE94" i="160"/>
  <c r="AE93" i="160"/>
  <c r="AY39" i="160"/>
  <c r="AW86" i="160"/>
  <c r="AY38" i="160"/>
  <c r="I86" i="160"/>
  <c r="AE92" i="160"/>
  <c r="J86" i="160"/>
  <c r="F86" i="160"/>
  <c r="E86" i="160"/>
  <c r="AV86" i="160"/>
  <c r="H82" i="159"/>
  <c r="D82" i="159"/>
  <c r="C82" i="159"/>
  <c r="AY86" i="160" l="1"/>
  <c r="AE95" i="160"/>
  <c r="AT85" i="159"/>
  <c r="AS85" i="159"/>
  <c r="AR85" i="159"/>
  <c r="AP85" i="159"/>
  <c r="AO85" i="159"/>
  <c r="AN85" i="159"/>
  <c r="AK85" i="159"/>
  <c r="AJ85" i="159"/>
  <c r="AI85" i="159"/>
  <c r="AG85" i="159"/>
  <c r="AF85" i="159"/>
  <c r="AE85" i="159"/>
  <c r="AC85" i="159"/>
  <c r="AB85" i="159"/>
  <c r="AA85" i="159"/>
  <c r="X85" i="159"/>
  <c r="W85" i="159"/>
  <c r="V85" i="159"/>
  <c r="T85" i="159"/>
  <c r="S85" i="159"/>
  <c r="R85" i="159"/>
  <c r="AX84" i="159"/>
  <c r="AW84" i="159"/>
  <c r="AV84" i="159"/>
  <c r="AU84" i="159"/>
  <c r="J84" i="159"/>
  <c r="I84" i="159"/>
  <c r="F84" i="159"/>
  <c r="E84" i="159"/>
  <c r="AX83" i="159"/>
  <c r="AW83" i="159"/>
  <c r="AV83" i="159"/>
  <c r="AU83" i="159"/>
  <c r="J83" i="159"/>
  <c r="AX82" i="159"/>
  <c r="AW82" i="159"/>
  <c r="AV82" i="159"/>
  <c r="AU82" i="159"/>
  <c r="J82" i="159"/>
  <c r="I82" i="159"/>
  <c r="F82" i="159"/>
  <c r="E82" i="159"/>
  <c r="AX81" i="159"/>
  <c r="AW81" i="159"/>
  <c r="AV81" i="159"/>
  <c r="AU81" i="159"/>
  <c r="J81" i="159"/>
  <c r="AX80" i="159"/>
  <c r="AW80" i="159"/>
  <c r="AV80" i="159"/>
  <c r="AU80" i="159"/>
  <c r="J80" i="159"/>
  <c r="AX79" i="159"/>
  <c r="AW79" i="159"/>
  <c r="AV79" i="159"/>
  <c r="AU79" i="159"/>
  <c r="J79" i="159"/>
  <c r="AX78" i="159"/>
  <c r="AW78" i="159"/>
  <c r="AV78" i="159"/>
  <c r="AU78" i="159"/>
  <c r="J78" i="159"/>
  <c r="AX77" i="159"/>
  <c r="AW77" i="159"/>
  <c r="AV77" i="159"/>
  <c r="AU77" i="159"/>
  <c r="J77" i="159"/>
  <c r="AX76" i="159"/>
  <c r="AW76" i="159"/>
  <c r="AV76" i="159"/>
  <c r="AU76" i="159"/>
  <c r="J76" i="159"/>
  <c r="AX75" i="159"/>
  <c r="AW75" i="159"/>
  <c r="AV75" i="159"/>
  <c r="AU75" i="159"/>
  <c r="J75" i="159"/>
  <c r="AX74" i="159"/>
  <c r="AW74" i="159"/>
  <c r="AV74" i="159"/>
  <c r="AU74" i="159"/>
  <c r="J74" i="159"/>
  <c r="AX73" i="159"/>
  <c r="AW73" i="159"/>
  <c r="AV73" i="159"/>
  <c r="AU73" i="159"/>
  <c r="J73" i="159"/>
  <c r="AX72" i="159"/>
  <c r="AW72" i="159"/>
  <c r="AV72" i="159"/>
  <c r="AU72" i="159"/>
  <c r="J72" i="159"/>
  <c r="AX71" i="159"/>
  <c r="AW71" i="159"/>
  <c r="AV71" i="159"/>
  <c r="AU71" i="159"/>
  <c r="J71" i="159"/>
  <c r="AX70" i="159"/>
  <c r="AW70" i="159"/>
  <c r="AV70" i="159"/>
  <c r="AU70" i="159"/>
  <c r="J70" i="159"/>
  <c r="AX69" i="159"/>
  <c r="AW69" i="159"/>
  <c r="AV69" i="159"/>
  <c r="AU69" i="159"/>
  <c r="J69" i="159"/>
  <c r="AX68" i="159"/>
  <c r="AW68" i="159"/>
  <c r="AV68" i="159"/>
  <c r="AU68" i="159"/>
  <c r="J68" i="159"/>
  <c r="AX67" i="159"/>
  <c r="AW67" i="159"/>
  <c r="AV67" i="159"/>
  <c r="AU67" i="159"/>
  <c r="J67" i="159"/>
  <c r="AX66" i="159"/>
  <c r="AW66" i="159"/>
  <c r="AV66" i="159"/>
  <c r="AU66" i="159"/>
  <c r="J66" i="159"/>
  <c r="AX65" i="159"/>
  <c r="AW65" i="159"/>
  <c r="AV65" i="159"/>
  <c r="AU65" i="159"/>
  <c r="J65" i="159"/>
  <c r="AX64" i="159"/>
  <c r="AW64" i="159"/>
  <c r="AV64" i="159"/>
  <c r="AU64" i="159"/>
  <c r="J64" i="159"/>
  <c r="AX63" i="159"/>
  <c r="AW63" i="159"/>
  <c r="AV63" i="159"/>
  <c r="AU63" i="159"/>
  <c r="J63" i="159"/>
  <c r="AX62" i="159"/>
  <c r="AW62" i="159"/>
  <c r="AV62" i="159"/>
  <c r="AU62" i="159"/>
  <c r="J62" i="159"/>
  <c r="AX61" i="159"/>
  <c r="AW61" i="159"/>
  <c r="AV61" i="159"/>
  <c r="AY61" i="159" s="1"/>
  <c r="AU61" i="159"/>
  <c r="J61" i="159"/>
  <c r="AX60" i="159"/>
  <c r="AW60" i="159"/>
  <c r="AV60" i="159"/>
  <c r="AU60" i="159"/>
  <c r="J60" i="159"/>
  <c r="AX59" i="159"/>
  <c r="AW59" i="159"/>
  <c r="AV59" i="159"/>
  <c r="AU59" i="159"/>
  <c r="J59" i="159"/>
  <c r="AX58" i="159"/>
  <c r="AW58" i="159"/>
  <c r="AV58" i="159"/>
  <c r="AU58" i="159"/>
  <c r="J58" i="159"/>
  <c r="AX57" i="159"/>
  <c r="AW57" i="159"/>
  <c r="AV57" i="159"/>
  <c r="AU57" i="159"/>
  <c r="J57" i="159"/>
  <c r="AX56" i="159"/>
  <c r="AW56" i="159"/>
  <c r="AV56" i="159"/>
  <c r="AU56" i="159"/>
  <c r="J56" i="159"/>
  <c r="AX55" i="159"/>
  <c r="AW55" i="159"/>
  <c r="AV55" i="159"/>
  <c r="AU55" i="159"/>
  <c r="P55" i="159"/>
  <c r="J55" i="159"/>
  <c r="AX54" i="159"/>
  <c r="AW54" i="159"/>
  <c r="AV54" i="159"/>
  <c r="AU54" i="159"/>
  <c r="J54" i="159"/>
  <c r="AX53" i="159"/>
  <c r="AW53" i="159"/>
  <c r="AV53" i="159"/>
  <c r="AU53" i="159"/>
  <c r="J53" i="159"/>
  <c r="AX52" i="159"/>
  <c r="AW52" i="159"/>
  <c r="AV52" i="159"/>
  <c r="AU52" i="159"/>
  <c r="J52" i="159"/>
  <c r="AX51" i="159"/>
  <c r="AW51" i="159"/>
  <c r="AV51" i="159"/>
  <c r="AU51" i="159"/>
  <c r="J51" i="159"/>
  <c r="AX50" i="159"/>
  <c r="AW50" i="159"/>
  <c r="AV50" i="159"/>
  <c r="AU50" i="159"/>
  <c r="J50" i="159"/>
  <c r="AX49" i="159"/>
  <c r="AW49" i="159"/>
  <c r="AV49" i="159"/>
  <c r="AU49" i="159"/>
  <c r="J49" i="159"/>
  <c r="AX48" i="159"/>
  <c r="AW48" i="159"/>
  <c r="AV48" i="159"/>
  <c r="AU48" i="159"/>
  <c r="J48" i="159"/>
  <c r="AX47" i="159"/>
  <c r="AW47" i="159"/>
  <c r="AV47" i="159"/>
  <c r="AU47" i="159"/>
  <c r="J47" i="159"/>
  <c r="AX46" i="159"/>
  <c r="AW46" i="159"/>
  <c r="AV46" i="159"/>
  <c r="AU46" i="159"/>
  <c r="J46" i="159"/>
  <c r="AX45" i="159"/>
  <c r="AW45" i="159"/>
  <c r="AV45" i="159"/>
  <c r="AU45" i="159"/>
  <c r="J45" i="159"/>
  <c r="AX44" i="159"/>
  <c r="AW44" i="159"/>
  <c r="AV44" i="159"/>
  <c r="AU44" i="159"/>
  <c r="J44" i="159"/>
  <c r="AX43" i="159"/>
  <c r="AW43" i="159"/>
  <c r="AV43" i="159"/>
  <c r="AU43" i="159"/>
  <c r="J43" i="159"/>
  <c r="F78" i="159"/>
  <c r="E78" i="159"/>
  <c r="AX42" i="159"/>
  <c r="AW42" i="159"/>
  <c r="AV42" i="159"/>
  <c r="AU42" i="159"/>
  <c r="J42" i="159"/>
  <c r="AX41" i="159"/>
  <c r="AW41" i="159"/>
  <c r="AV41" i="159"/>
  <c r="AU41" i="159"/>
  <c r="J41" i="159"/>
  <c r="AX40" i="159"/>
  <c r="AW40" i="159"/>
  <c r="AV40" i="159"/>
  <c r="AU40" i="159"/>
  <c r="J40" i="159"/>
  <c r="AX39" i="159"/>
  <c r="AW39" i="159"/>
  <c r="AV39" i="159"/>
  <c r="AU39" i="159"/>
  <c r="J39" i="159"/>
  <c r="AX38" i="159"/>
  <c r="AW38" i="159"/>
  <c r="AV38" i="159"/>
  <c r="AU38" i="159"/>
  <c r="J38" i="159"/>
  <c r="AX37" i="159"/>
  <c r="AW37" i="159"/>
  <c r="AV37" i="159"/>
  <c r="AU37" i="159"/>
  <c r="J37" i="159"/>
  <c r="AX36" i="159"/>
  <c r="AW36" i="159"/>
  <c r="AV36" i="159"/>
  <c r="AY36" i="159" s="1"/>
  <c r="AU36" i="159"/>
  <c r="J36" i="159"/>
  <c r="AX35" i="159"/>
  <c r="AW35" i="159"/>
  <c r="AV35" i="159"/>
  <c r="AU35" i="159"/>
  <c r="J35" i="159"/>
  <c r="AX34" i="159"/>
  <c r="AW34" i="159"/>
  <c r="AV34" i="159"/>
  <c r="AU34" i="159"/>
  <c r="J34" i="159"/>
  <c r="AX33" i="159"/>
  <c r="AW33" i="159"/>
  <c r="AV33" i="159"/>
  <c r="AU33" i="159"/>
  <c r="J33" i="159"/>
  <c r="AX32" i="159"/>
  <c r="AW32" i="159"/>
  <c r="AV32" i="159"/>
  <c r="AU32" i="159"/>
  <c r="J32" i="159"/>
  <c r="AX31" i="159"/>
  <c r="AW31" i="159"/>
  <c r="AV31" i="159"/>
  <c r="AU31" i="159"/>
  <c r="J31" i="159"/>
  <c r="AX30" i="159"/>
  <c r="AW30" i="159"/>
  <c r="AV30" i="159"/>
  <c r="AU30" i="159"/>
  <c r="J30" i="159"/>
  <c r="AX29" i="159"/>
  <c r="AW29" i="159"/>
  <c r="AV29" i="159"/>
  <c r="AU29" i="159"/>
  <c r="J29" i="159"/>
  <c r="AX28" i="159"/>
  <c r="AW28" i="159"/>
  <c r="AV28" i="159"/>
  <c r="AU28" i="159"/>
  <c r="J28" i="159"/>
  <c r="AX27" i="159"/>
  <c r="AW27" i="159"/>
  <c r="AV27" i="159"/>
  <c r="AU27" i="159"/>
  <c r="J27" i="159"/>
  <c r="AX26" i="159"/>
  <c r="AW26" i="159"/>
  <c r="AV26" i="159"/>
  <c r="AU26" i="159"/>
  <c r="J26" i="159"/>
  <c r="AX25" i="159"/>
  <c r="AW25" i="159"/>
  <c r="AV25" i="159"/>
  <c r="AU25" i="159"/>
  <c r="J25" i="159"/>
  <c r="AX24" i="159"/>
  <c r="AW24" i="159"/>
  <c r="AV24" i="159"/>
  <c r="AY24" i="159" s="1"/>
  <c r="AU24" i="159"/>
  <c r="J24" i="159"/>
  <c r="AX23" i="159"/>
  <c r="AW23" i="159"/>
  <c r="AV23" i="159"/>
  <c r="AU23" i="159"/>
  <c r="J23" i="159"/>
  <c r="AX22" i="159"/>
  <c r="AW22" i="159"/>
  <c r="AV22" i="159"/>
  <c r="AU22" i="159"/>
  <c r="J22" i="159"/>
  <c r="AX21" i="159"/>
  <c r="AW21" i="159"/>
  <c r="AV21" i="159"/>
  <c r="AU21" i="159"/>
  <c r="J21" i="159"/>
  <c r="AX20" i="159"/>
  <c r="AW20" i="159"/>
  <c r="AV20" i="159"/>
  <c r="AU20" i="159"/>
  <c r="J20" i="159"/>
  <c r="AX19" i="159"/>
  <c r="AW19" i="159"/>
  <c r="AV19" i="159"/>
  <c r="AU19" i="159"/>
  <c r="J19" i="159"/>
  <c r="AX18" i="159"/>
  <c r="AW18" i="159"/>
  <c r="AV18" i="159"/>
  <c r="AU18" i="159"/>
  <c r="J18" i="159"/>
  <c r="AX17" i="159"/>
  <c r="AW17" i="159"/>
  <c r="AV17" i="159"/>
  <c r="AU17" i="159"/>
  <c r="J17" i="159"/>
  <c r="AX16" i="159"/>
  <c r="AW16" i="159"/>
  <c r="AV16" i="159"/>
  <c r="AU16" i="159"/>
  <c r="J16" i="159"/>
  <c r="AX15" i="159"/>
  <c r="AW15" i="159"/>
  <c r="AV15" i="159"/>
  <c r="AU15" i="159"/>
  <c r="J15" i="159"/>
  <c r="AX14" i="159"/>
  <c r="AW14" i="159"/>
  <c r="AV14" i="159"/>
  <c r="AU14" i="159"/>
  <c r="J14" i="159"/>
  <c r="AX13" i="159"/>
  <c r="AW13" i="159"/>
  <c r="AV13" i="159"/>
  <c r="AY13" i="159" s="1"/>
  <c r="AU13" i="159"/>
  <c r="J13" i="159"/>
  <c r="AX12" i="159"/>
  <c r="AW12" i="159"/>
  <c r="AV12" i="159"/>
  <c r="AY12" i="159" s="1"/>
  <c r="AU12" i="159"/>
  <c r="J12" i="159"/>
  <c r="AX11" i="159"/>
  <c r="AW11" i="159"/>
  <c r="AV11" i="159"/>
  <c r="AU11" i="159"/>
  <c r="J11" i="159"/>
  <c r="AX10" i="159"/>
  <c r="AW10" i="159"/>
  <c r="AV10" i="159"/>
  <c r="AU10" i="159"/>
  <c r="J10" i="159"/>
  <c r="AX9" i="159"/>
  <c r="AW9" i="159"/>
  <c r="AV9" i="159"/>
  <c r="AU9" i="159"/>
  <c r="J9" i="159"/>
  <c r="AX8" i="159"/>
  <c r="AW8" i="159"/>
  <c r="AV8" i="159"/>
  <c r="AY8" i="159" s="1"/>
  <c r="AU8" i="159"/>
  <c r="J8" i="159"/>
  <c r="A1" i="159"/>
  <c r="AY10" i="159" l="1"/>
  <c r="AY40" i="159"/>
  <c r="AY43" i="159"/>
  <c r="AY56" i="159"/>
  <c r="AY64" i="159"/>
  <c r="AY27" i="159"/>
  <c r="AY20" i="159"/>
  <c r="AY14" i="159"/>
  <c r="AY55" i="159"/>
  <c r="AY32" i="159"/>
  <c r="AY60" i="159"/>
  <c r="AY29" i="159"/>
  <c r="AY37" i="159"/>
  <c r="AY57" i="159"/>
  <c r="AY65" i="159"/>
  <c r="AY73" i="159"/>
  <c r="AY76" i="159"/>
  <c r="T87" i="159"/>
  <c r="AY42" i="159"/>
  <c r="AY46" i="159"/>
  <c r="AY48" i="159"/>
  <c r="AY54" i="159"/>
  <c r="AY9" i="159"/>
  <c r="AY39" i="159"/>
  <c r="AY45" i="159"/>
  <c r="AY53" i="159"/>
  <c r="AY44" i="159"/>
  <c r="AY47" i="159"/>
  <c r="AY52" i="159"/>
  <c r="AY66" i="159"/>
  <c r="AY74" i="159"/>
  <c r="AE93" i="159"/>
  <c r="AY75" i="159"/>
  <c r="AY16" i="159"/>
  <c r="AY49" i="159"/>
  <c r="AY58" i="159"/>
  <c r="AY63" i="159"/>
  <c r="AY78" i="159"/>
  <c r="AY77" i="159"/>
  <c r="AY72" i="159"/>
  <c r="AY71" i="159"/>
  <c r="AY70" i="159"/>
  <c r="AY69" i="159"/>
  <c r="AY68" i="159"/>
  <c r="AY62" i="159"/>
  <c r="AY51" i="159"/>
  <c r="AE92" i="159"/>
  <c r="AE91" i="159"/>
  <c r="AY50" i="159"/>
  <c r="AY23" i="159"/>
  <c r="AY26" i="159"/>
  <c r="AY22" i="159"/>
  <c r="AY34" i="159"/>
  <c r="AY33" i="159"/>
  <c r="AY35" i="159"/>
  <c r="AY11" i="159"/>
  <c r="AY28" i="159"/>
  <c r="AY25" i="159"/>
  <c r="AY31" i="159"/>
  <c r="AY30" i="159"/>
  <c r="AY67" i="159"/>
  <c r="AY59" i="159"/>
  <c r="AY82" i="159"/>
  <c r="AY80" i="159"/>
  <c r="AY79" i="159"/>
  <c r="AY81" i="159"/>
  <c r="AY83" i="159"/>
  <c r="AY84" i="159"/>
  <c r="AY18" i="159"/>
  <c r="AY19" i="159"/>
  <c r="AY17" i="159"/>
  <c r="AY15" i="159"/>
  <c r="AY21" i="159"/>
  <c r="AY41" i="159"/>
  <c r="AV85" i="159"/>
  <c r="AX85" i="159"/>
  <c r="AY38" i="159"/>
  <c r="AW85" i="159"/>
  <c r="F85" i="159"/>
  <c r="J85" i="159"/>
  <c r="E85" i="159"/>
  <c r="AU85" i="159"/>
  <c r="I78" i="159"/>
  <c r="I85" i="159" s="1"/>
  <c r="D53" i="158"/>
  <c r="C49" i="158"/>
  <c r="J49" i="158" s="1"/>
  <c r="C53" i="158"/>
  <c r="AT85" i="158"/>
  <c r="AS85" i="158"/>
  <c r="AR85" i="158"/>
  <c r="AP85" i="158"/>
  <c r="AO85" i="158"/>
  <c r="AN85" i="158"/>
  <c r="AK85" i="158"/>
  <c r="AJ85" i="158"/>
  <c r="AI85" i="158"/>
  <c r="AG85" i="158"/>
  <c r="AF85" i="158"/>
  <c r="AE85" i="158"/>
  <c r="AC85" i="158"/>
  <c r="AB85" i="158"/>
  <c r="AA85" i="158"/>
  <c r="X85" i="158"/>
  <c r="W85" i="158"/>
  <c r="V85" i="158"/>
  <c r="T85" i="158"/>
  <c r="S85" i="158"/>
  <c r="R85" i="158"/>
  <c r="AX84" i="158"/>
  <c r="AW84" i="158"/>
  <c r="AV84" i="158"/>
  <c r="AU84" i="158"/>
  <c r="J84" i="158"/>
  <c r="I84" i="158"/>
  <c r="F84" i="158"/>
  <c r="E84" i="158"/>
  <c r="AX83" i="158"/>
  <c r="AW83" i="158"/>
  <c r="AV83" i="158"/>
  <c r="AY83" i="158" s="1"/>
  <c r="AU83" i="158"/>
  <c r="J83" i="158"/>
  <c r="AX82" i="158"/>
  <c r="AW82" i="158"/>
  <c r="AV82" i="158"/>
  <c r="AU82" i="158"/>
  <c r="J82" i="158"/>
  <c r="I82" i="158"/>
  <c r="F82" i="158"/>
  <c r="E82" i="158"/>
  <c r="AX81" i="158"/>
  <c r="AW81" i="158"/>
  <c r="AV81" i="158"/>
  <c r="AU81" i="158"/>
  <c r="J81" i="158"/>
  <c r="AX80" i="158"/>
  <c r="AW80" i="158"/>
  <c r="AV80" i="158"/>
  <c r="AU80" i="158"/>
  <c r="J80" i="158"/>
  <c r="AX79" i="158"/>
  <c r="AW79" i="158"/>
  <c r="AV79" i="158"/>
  <c r="AU79" i="158"/>
  <c r="J79" i="158"/>
  <c r="AX78" i="158"/>
  <c r="AW78" i="158"/>
  <c r="AV78" i="158"/>
  <c r="AY78" i="158" s="1"/>
  <c r="AU78" i="158"/>
  <c r="J78" i="158"/>
  <c r="AX77" i="158"/>
  <c r="AW77" i="158"/>
  <c r="AV77" i="158"/>
  <c r="AY77" i="158" s="1"/>
  <c r="AU77" i="158"/>
  <c r="J77" i="158"/>
  <c r="AX76" i="158"/>
  <c r="AW76" i="158"/>
  <c r="AV76" i="158"/>
  <c r="AU76" i="158"/>
  <c r="J76" i="158"/>
  <c r="AX75" i="158"/>
  <c r="AW75" i="158"/>
  <c r="AV75" i="158"/>
  <c r="AU75" i="158"/>
  <c r="J75" i="158"/>
  <c r="AX74" i="158"/>
  <c r="AW74" i="158"/>
  <c r="AV74" i="158"/>
  <c r="AU74" i="158"/>
  <c r="J74" i="158"/>
  <c r="AX73" i="158"/>
  <c r="AW73" i="158"/>
  <c r="AV73" i="158"/>
  <c r="AU73" i="158"/>
  <c r="J73" i="158"/>
  <c r="AX72" i="158"/>
  <c r="AY72" i="158" s="1"/>
  <c r="AW72" i="158"/>
  <c r="AV72" i="158"/>
  <c r="AU72" i="158"/>
  <c r="J72" i="158"/>
  <c r="AX71" i="158"/>
  <c r="AW71" i="158"/>
  <c r="AV71" i="158"/>
  <c r="AU71" i="158"/>
  <c r="J71" i="158"/>
  <c r="AX70" i="158"/>
  <c r="AW70" i="158"/>
  <c r="AV70" i="158"/>
  <c r="AU70" i="158"/>
  <c r="J70" i="158"/>
  <c r="AX69" i="158"/>
  <c r="AW69" i="158"/>
  <c r="AV69" i="158"/>
  <c r="AU69" i="158"/>
  <c r="J69" i="158"/>
  <c r="AX68" i="158"/>
  <c r="AW68" i="158"/>
  <c r="AV68" i="158"/>
  <c r="AU68" i="158"/>
  <c r="J68" i="158"/>
  <c r="AX67" i="158"/>
  <c r="AW67" i="158"/>
  <c r="AV67" i="158"/>
  <c r="AU67" i="158"/>
  <c r="J67" i="158"/>
  <c r="AX66" i="158"/>
  <c r="AW66" i="158"/>
  <c r="AV66" i="158"/>
  <c r="AU66" i="158"/>
  <c r="J66" i="158"/>
  <c r="AX65" i="158"/>
  <c r="AW65" i="158"/>
  <c r="AV65" i="158"/>
  <c r="AY65" i="158" s="1"/>
  <c r="AU65" i="158"/>
  <c r="J65" i="158"/>
  <c r="AX64" i="158"/>
  <c r="AW64" i="158"/>
  <c r="AV64" i="158"/>
  <c r="AU64" i="158"/>
  <c r="J64" i="158"/>
  <c r="AX63" i="158"/>
  <c r="AW63" i="158"/>
  <c r="AV63" i="158"/>
  <c r="AU63" i="158"/>
  <c r="J63" i="158"/>
  <c r="AX62" i="158"/>
  <c r="AW62" i="158"/>
  <c r="AV62" i="158"/>
  <c r="AU62" i="158"/>
  <c r="J62" i="158"/>
  <c r="AX61" i="158"/>
  <c r="AW61" i="158"/>
  <c r="AV61" i="158"/>
  <c r="AU61" i="158"/>
  <c r="J61" i="158"/>
  <c r="AX60" i="158"/>
  <c r="AW60" i="158"/>
  <c r="AV60" i="158"/>
  <c r="AU60" i="158"/>
  <c r="J60" i="158"/>
  <c r="AX59" i="158"/>
  <c r="AW59" i="158"/>
  <c r="AV59" i="158"/>
  <c r="AU59" i="158"/>
  <c r="J59" i="158"/>
  <c r="AX58" i="158"/>
  <c r="AW58" i="158"/>
  <c r="AV58" i="158"/>
  <c r="AU58" i="158"/>
  <c r="J58" i="158"/>
  <c r="AX57" i="158"/>
  <c r="AW57" i="158"/>
  <c r="AV57" i="158"/>
  <c r="AY57" i="158" s="1"/>
  <c r="AU57" i="158"/>
  <c r="J57" i="158"/>
  <c r="AX56" i="158"/>
  <c r="AW56" i="158"/>
  <c r="AV56" i="158"/>
  <c r="AU56" i="158"/>
  <c r="J56" i="158"/>
  <c r="AX55" i="158"/>
  <c r="AW55" i="158"/>
  <c r="AV55" i="158"/>
  <c r="AU55" i="158"/>
  <c r="P55" i="158"/>
  <c r="J55" i="158"/>
  <c r="AX54" i="158"/>
  <c r="AW54" i="158"/>
  <c r="AV54" i="158"/>
  <c r="AU54" i="158"/>
  <c r="J54" i="158"/>
  <c r="AX53" i="158"/>
  <c r="AW53" i="158"/>
  <c r="AV53" i="158"/>
  <c r="AU53" i="158"/>
  <c r="AX52" i="158"/>
  <c r="AW52" i="158"/>
  <c r="AV52" i="158"/>
  <c r="AU52" i="158"/>
  <c r="J52" i="158"/>
  <c r="AX51" i="158"/>
  <c r="AW51" i="158"/>
  <c r="AV51" i="158"/>
  <c r="AU51" i="158"/>
  <c r="J51" i="158"/>
  <c r="AX50" i="158"/>
  <c r="AW50" i="158"/>
  <c r="AV50" i="158"/>
  <c r="AU50" i="158"/>
  <c r="J50" i="158"/>
  <c r="AX49" i="158"/>
  <c r="AW49" i="158"/>
  <c r="AV49" i="158"/>
  <c r="AY49" i="158" s="1"/>
  <c r="AU49" i="158"/>
  <c r="AX48" i="158"/>
  <c r="AW48" i="158"/>
  <c r="AV48" i="158"/>
  <c r="AU48" i="158"/>
  <c r="J48" i="158"/>
  <c r="AX47" i="158"/>
  <c r="AW47" i="158"/>
  <c r="AV47" i="158"/>
  <c r="AU47" i="158"/>
  <c r="J47" i="158"/>
  <c r="AX46" i="158"/>
  <c r="AW46" i="158"/>
  <c r="AV46" i="158"/>
  <c r="AU46" i="158"/>
  <c r="J46" i="158"/>
  <c r="AX45" i="158"/>
  <c r="AW45" i="158"/>
  <c r="AV45" i="158"/>
  <c r="AY45" i="158" s="1"/>
  <c r="AU45" i="158"/>
  <c r="J45" i="158"/>
  <c r="AX44" i="158"/>
  <c r="AW44" i="158"/>
  <c r="AV44" i="158"/>
  <c r="AU44" i="158"/>
  <c r="J44" i="158"/>
  <c r="AY43" i="158"/>
  <c r="AX43" i="158"/>
  <c r="AW43" i="158"/>
  <c r="AV43" i="158"/>
  <c r="Q43" i="158"/>
  <c r="AU43" i="158" s="1"/>
  <c r="I78" i="158"/>
  <c r="J43" i="158"/>
  <c r="AX42" i="158"/>
  <c r="AW42" i="158"/>
  <c r="AV42" i="158"/>
  <c r="AU42" i="158"/>
  <c r="J42" i="158"/>
  <c r="AX41" i="158"/>
  <c r="AW41" i="158"/>
  <c r="AV41" i="158"/>
  <c r="AY41" i="158" s="1"/>
  <c r="AU41" i="158"/>
  <c r="J41" i="158"/>
  <c r="AX40" i="158"/>
  <c r="AW40" i="158"/>
  <c r="AV40" i="158"/>
  <c r="AU40" i="158"/>
  <c r="J40" i="158"/>
  <c r="AX39" i="158"/>
  <c r="AW39" i="158"/>
  <c r="AV39" i="158"/>
  <c r="AU39" i="158"/>
  <c r="J39" i="158"/>
  <c r="AX38" i="158"/>
  <c r="AW38" i="158"/>
  <c r="AV38" i="158"/>
  <c r="Q38" i="158"/>
  <c r="AU38" i="158" s="1"/>
  <c r="J38" i="158"/>
  <c r="AX37" i="158"/>
  <c r="AW37" i="158"/>
  <c r="AV37" i="158"/>
  <c r="AY37" i="158" s="1"/>
  <c r="AU37" i="158"/>
  <c r="J37" i="158"/>
  <c r="AX36" i="158"/>
  <c r="AW36" i="158"/>
  <c r="AV36" i="158"/>
  <c r="AU36" i="158"/>
  <c r="J36" i="158"/>
  <c r="AX35" i="158"/>
  <c r="AW35" i="158"/>
  <c r="AV35" i="158"/>
  <c r="AU35" i="158"/>
  <c r="J35" i="158"/>
  <c r="AX34" i="158"/>
  <c r="AW34" i="158"/>
  <c r="AV34" i="158"/>
  <c r="AU34" i="158"/>
  <c r="J34" i="158"/>
  <c r="AX33" i="158"/>
  <c r="AW33" i="158"/>
  <c r="AV33" i="158"/>
  <c r="AU33" i="158"/>
  <c r="J33" i="158"/>
  <c r="AX32" i="158"/>
  <c r="AW32" i="158"/>
  <c r="AV32" i="158"/>
  <c r="AU32" i="158"/>
  <c r="J32" i="158"/>
  <c r="AX31" i="158"/>
  <c r="AW31" i="158"/>
  <c r="AV31" i="158"/>
  <c r="AU31" i="158"/>
  <c r="J31" i="158"/>
  <c r="AX30" i="158"/>
  <c r="AW30" i="158"/>
  <c r="AV30" i="158"/>
  <c r="AU30" i="158"/>
  <c r="J30" i="158"/>
  <c r="AX29" i="158"/>
  <c r="AW29" i="158"/>
  <c r="AV29" i="158"/>
  <c r="AY29" i="158" s="1"/>
  <c r="AU29" i="158"/>
  <c r="J29" i="158"/>
  <c r="AX28" i="158"/>
  <c r="AW28" i="158"/>
  <c r="AV28" i="158"/>
  <c r="AU28" i="158"/>
  <c r="J28" i="158"/>
  <c r="AX27" i="158"/>
  <c r="AW27" i="158"/>
  <c r="AV27" i="158"/>
  <c r="AU27" i="158"/>
  <c r="J27" i="158"/>
  <c r="AX26" i="158"/>
  <c r="AW26" i="158"/>
  <c r="AV26" i="158"/>
  <c r="AU26" i="158"/>
  <c r="J26" i="158"/>
  <c r="AX25" i="158"/>
  <c r="AW25" i="158"/>
  <c r="AV25" i="158"/>
  <c r="AU25" i="158"/>
  <c r="J25" i="158"/>
  <c r="AX24" i="158"/>
  <c r="AW24" i="158"/>
  <c r="AV24" i="158"/>
  <c r="AU24" i="158"/>
  <c r="J24" i="158"/>
  <c r="AX23" i="158"/>
  <c r="AW23" i="158"/>
  <c r="AV23" i="158"/>
  <c r="AU23" i="158"/>
  <c r="J23" i="158"/>
  <c r="AX22" i="158"/>
  <c r="AW22" i="158"/>
  <c r="AV22" i="158"/>
  <c r="AU22" i="158"/>
  <c r="J22" i="158"/>
  <c r="AX21" i="158"/>
  <c r="AW21" i="158"/>
  <c r="AV21" i="158"/>
  <c r="AY21" i="158" s="1"/>
  <c r="AU21" i="158"/>
  <c r="J21" i="158"/>
  <c r="AX20" i="158"/>
  <c r="AW20" i="158"/>
  <c r="AV20" i="158"/>
  <c r="AU20" i="158"/>
  <c r="J20" i="158"/>
  <c r="AX19" i="158"/>
  <c r="AW19" i="158"/>
  <c r="AV19" i="158"/>
  <c r="AU19" i="158"/>
  <c r="J19" i="158"/>
  <c r="AX18" i="158"/>
  <c r="AW18" i="158"/>
  <c r="AV18" i="158"/>
  <c r="AU18" i="158"/>
  <c r="J18" i="158"/>
  <c r="AX17" i="158"/>
  <c r="AW17" i="158"/>
  <c r="AV17" i="158"/>
  <c r="AU17" i="158"/>
  <c r="J17" i="158"/>
  <c r="AX16" i="158"/>
  <c r="AW16" i="158"/>
  <c r="AV16" i="158"/>
  <c r="AU16" i="158"/>
  <c r="J16" i="158"/>
  <c r="AX15" i="158"/>
  <c r="AW15" i="158"/>
  <c r="AV15" i="158"/>
  <c r="AU15" i="158"/>
  <c r="J15" i="158"/>
  <c r="AX14" i="158"/>
  <c r="AW14" i="158"/>
  <c r="AV14" i="158"/>
  <c r="AU14" i="158"/>
  <c r="J14" i="158"/>
  <c r="AX13" i="158"/>
  <c r="AW13" i="158"/>
  <c r="AV13" i="158"/>
  <c r="AY13" i="158" s="1"/>
  <c r="AU13" i="158"/>
  <c r="J13" i="158"/>
  <c r="AX12" i="158"/>
  <c r="AW12" i="158"/>
  <c r="AV12" i="158"/>
  <c r="AU12" i="158"/>
  <c r="J12" i="158"/>
  <c r="AX11" i="158"/>
  <c r="AW11" i="158"/>
  <c r="AV11" i="158"/>
  <c r="AU11" i="158"/>
  <c r="J11" i="158"/>
  <c r="AX10" i="158"/>
  <c r="AW10" i="158"/>
  <c r="AV10" i="158"/>
  <c r="AU10" i="158"/>
  <c r="J10" i="158"/>
  <c r="AX9" i="158"/>
  <c r="AW9" i="158"/>
  <c r="AV9" i="158"/>
  <c r="AU9" i="158"/>
  <c r="AU85" i="158" s="1"/>
  <c r="J9" i="158"/>
  <c r="AX8" i="158"/>
  <c r="AW8" i="158"/>
  <c r="AV8" i="158"/>
  <c r="AU8" i="158"/>
  <c r="J8" i="158"/>
  <c r="A1" i="158"/>
  <c r="AY9" i="158" l="1"/>
  <c r="AY17" i="158"/>
  <c r="AY25" i="158"/>
  <c r="AY33" i="158"/>
  <c r="AY74" i="158"/>
  <c r="AY52" i="158"/>
  <c r="AY60" i="158"/>
  <c r="AY68" i="158"/>
  <c r="AY76" i="158"/>
  <c r="AY84" i="158"/>
  <c r="AY53" i="158"/>
  <c r="AY56" i="158"/>
  <c r="AY64" i="158"/>
  <c r="AY67" i="158"/>
  <c r="AY47" i="158"/>
  <c r="AY48" i="158"/>
  <c r="AY51" i="158"/>
  <c r="AY61" i="158"/>
  <c r="AY55" i="158"/>
  <c r="AE92" i="158"/>
  <c r="AE94" i="158" s="1"/>
  <c r="AX85" i="158"/>
  <c r="AY10" i="158"/>
  <c r="AY16" i="158"/>
  <c r="AY18" i="158"/>
  <c r="AY24" i="158"/>
  <c r="AY26" i="158"/>
  <c r="AY32" i="158"/>
  <c r="AY34" i="158"/>
  <c r="AY46" i="158"/>
  <c r="AY54" i="158"/>
  <c r="AY62" i="158"/>
  <c r="AY79" i="158"/>
  <c r="AE91" i="158"/>
  <c r="AW85" i="158"/>
  <c r="AY40" i="158"/>
  <c r="AY63" i="158"/>
  <c r="AY71" i="158"/>
  <c r="AY15" i="158"/>
  <c r="AY23" i="158"/>
  <c r="AY31" i="158"/>
  <c r="AY39" i="158"/>
  <c r="AY42" i="158"/>
  <c r="AY70" i="158"/>
  <c r="AY73" i="158"/>
  <c r="J53" i="158"/>
  <c r="J85" i="158" s="1"/>
  <c r="AY59" i="158"/>
  <c r="AY82" i="158"/>
  <c r="AY14" i="158"/>
  <c r="AY20" i="158"/>
  <c r="AY28" i="158"/>
  <c r="AY38" i="158"/>
  <c r="AY50" i="158"/>
  <c r="AY58" i="158"/>
  <c r="AY66" i="158"/>
  <c r="AY69" i="158"/>
  <c r="AY75" i="158"/>
  <c r="AY81" i="158"/>
  <c r="AY12" i="158"/>
  <c r="AY22" i="158"/>
  <c r="AY30" i="158"/>
  <c r="AY36" i="158"/>
  <c r="AY11" i="158"/>
  <c r="AY19" i="158"/>
  <c r="AY27" i="158"/>
  <c r="AY35" i="158"/>
  <c r="I85" i="158"/>
  <c r="AY44" i="158"/>
  <c r="AY80" i="158"/>
  <c r="AE93" i="158"/>
  <c r="AE94" i="159"/>
  <c r="AY85" i="159"/>
  <c r="E78" i="158"/>
  <c r="E85" i="158" s="1"/>
  <c r="T87" i="158"/>
  <c r="AY8" i="158"/>
  <c r="AV85" i="158"/>
  <c r="F78" i="158"/>
  <c r="F85" i="158" s="1"/>
  <c r="AX50" i="157"/>
  <c r="AW50" i="157"/>
  <c r="AU50" i="157"/>
  <c r="AV50" i="157"/>
  <c r="J50" i="157"/>
  <c r="AY85" i="158" l="1"/>
  <c r="AY50" i="157"/>
  <c r="AX52" i="157"/>
  <c r="AW52" i="157"/>
  <c r="AV52" i="157"/>
  <c r="AU52" i="157"/>
  <c r="J52" i="157"/>
  <c r="AY52" i="157" l="1"/>
  <c r="H66" i="157"/>
  <c r="I84" i="157" l="1"/>
  <c r="AU84" i="157" l="1"/>
  <c r="AU83" i="157"/>
  <c r="AU82" i="157"/>
  <c r="AU81" i="157"/>
  <c r="AU80" i="157"/>
  <c r="AU79" i="157"/>
  <c r="AU78" i="157"/>
  <c r="AU77" i="157"/>
  <c r="AU76" i="157"/>
  <c r="AU75" i="157"/>
  <c r="AU74" i="157"/>
  <c r="AU73" i="157"/>
  <c r="AU72" i="157"/>
  <c r="AU71" i="157"/>
  <c r="AU70" i="157"/>
  <c r="AU69" i="157"/>
  <c r="AU68" i="157"/>
  <c r="AU67" i="157"/>
  <c r="AU66" i="157"/>
  <c r="AU65" i="157"/>
  <c r="AU64" i="157"/>
  <c r="AU63" i="157"/>
  <c r="AU62" i="157"/>
  <c r="AU61" i="157"/>
  <c r="AU60" i="157"/>
  <c r="AU59" i="157"/>
  <c r="AU58" i="157"/>
  <c r="AU57" i="157"/>
  <c r="AU56" i="157"/>
  <c r="AU55" i="157"/>
  <c r="AU54" i="157"/>
  <c r="AU53" i="157"/>
  <c r="AU51" i="157"/>
  <c r="AU49" i="157"/>
  <c r="AU48" i="157"/>
  <c r="AU47" i="157"/>
  <c r="AU46" i="157"/>
  <c r="AU45" i="157"/>
  <c r="AU44" i="157"/>
  <c r="AU42" i="157"/>
  <c r="AU41" i="157"/>
  <c r="AU40" i="157"/>
  <c r="AU39" i="157"/>
  <c r="AU37" i="157"/>
  <c r="AU36" i="157"/>
  <c r="AU35" i="157"/>
  <c r="AU34" i="157"/>
  <c r="AU33" i="157"/>
  <c r="AU32" i="157"/>
  <c r="AU31" i="157"/>
  <c r="AU30" i="157"/>
  <c r="AU29" i="157"/>
  <c r="AU28" i="157"/>
  <c r="AU27" i="157"/>
  <c r="AU26" i="157"/>
  <c r="AU25" i="157"/>
  <c r="AU24" i="157"/>
  <c r="AU23" i="157"/>
  <c r="AU22" i="157"/>
  <c r="AU21" i="157"/>
  <c r="AU19" i="157"/>
  <c r="AU18" i="157"/>
  <c r="AU17" i="157"/>
  <c r="AU16" i="157"/>
  <c r="AU15" i="157"/>
  <c r="AU14" i="157"/>
  <c r="AU13" i="157"/>
  <c r="AU12" i="157"/>
  <c r="AU11" i="157"/>
  <c r="AU10" i="157"/>
  <c r="AU9" i="157"/>
  <c r="AU8" i="157"/>
  <c r="AU20" i="157"/>
  <c r="Q43" i="157" l="1"/>
  <c r="AU43" i="157" s="1"/>
  <c r="H43" i="157"/>
  <c r="D43" i="157"/>
  <c r="C43" i="157"/>
  <c r="Q38" i="157" l="1"/>
  <c r="AU38" i="157" s="1"/>
  <c r="AT85" i="157"/>
  <c r="AS85" i="157"/>
  <c r="AR85" i="157"/>
  <c r="J69" i="157" l="1"/>
  <c r="AO85" i="157"/>
  <c r="AN85" i="157"/>
  <c r="AK85" i="157"/>
  <c r="AJ85" i="157"/>
  <c r="AI85" i="157"/>
  <c r="AG85" i="157"/>
  <c r="AF85" i="157"/>
  <c r="AE85" i="157"/>
  <c r="AC85" i="157"/>
  <c r="AB85" i="157"/>
  <c r="AA85" i="157"/>
  <c r="X85" i="157"/>
  <c r="W85" i="157"/>
  <c r="V85" i="157"/>
  <c r="T85" i="157"/>
  <c r="S85" i="157"/>
  <c r="R85" i="157"/>
  <c r="AX84" i="157"/>
  <c r="AW84" i="157"/>
  <c r="AV84" i="157"/>
  <c r="J84" i="157"/>
  <c r="F84" i="157"/>
  <c r="E84" i="157"/>
  <c r="AX83" i="157"/>
  <c r="AW83" i="157"/>
  <c r="AV83" i="157"/>
  <c r="J83" i="157"/>
  <c r="AX82" i="157"/>
  <c r="AW82" i="157"/>
  <c r="AV82" i="157"/>
  <c r="J82" i="157"/>
  <c r="I82" i="157"/>
  <c r="F82" i="157"/>
  <c r="E82" i="157"/>
  <c r="AX81" i="157"/>
  <c r="AW81" i="157"/>
  <c r="AV81" i="157"/>
  <c r="J81" i="157"/>
  <c r="AX80" i="157"/>
  <c r="AW80" i="157"/>
  <c r="AV80" i="157"/>
  <c r="J80" i="157"/>
  <c r="AX79" i="157"/>
  <c r="AW79" i="157"/>
  <c r="AV79" i="157"/>
  <c r="J79" i="157"/>
  <c r="AX78" i="157"/>
  <c r="AW78" i="157"/>
  <c r="AV78" i="157"/>
  <c r="J78" i="157"/>
  <c r="I78" i="157"/>
  <c r="AX77" i="157"/>
  <c r="AW77" i="157"/>
  <c r="AV77" i="157"/>
  <c r="J77" i="157"/>
  <c r="AX76" i="157"/>
  <c r="AW76" i="157"/>
  <c r="AV76" i="157"/>
  <c r="J76" i="157"/>
  <c r="AX75" i="157"/>
  <c r="AW75" i="157"/>
  <c r="AV75" i="157"/>
  <c r="J75" i="157"/>
  <c r="AX74" i="157"/>
  <c r="AW74" i="157"/>
  <c r="AV74" i="157"/>
  <c r="J74" i="157"/>
  <c r="AX73" i="157"/>
  <c r="AW73" i="157"/>
  <c r="AV73" i="157"/>
  <c r="J73" i="157"/>
  <c r="AX72" i="157"/>
  <c r="AW72" i="157"/>
  <c r="AV72" i="157"/>
  <c r="J72" i="157"/>
  <c r="AX71" i="157"/>
  <c r="AW71" i="157"/>
  <c r="AV71" i="157"/>
  <c r="J71" i="157"/>
  <c r="AX70" i="157"/>
  <c r="AW70" i="157"/>
  <c r="AV70" i="157"/>
  <c r="J70" i="157"/>
  <c r="AX69" i="157"/>
  <c r="AW69" i="157"/>
  <c r="AV69" i="157"/>
  <c r="AX68" i="157"/>
  <c r="AW68" i="157"/>
  <c r="AV68" i="157"/>
  <c r="J68" i="157"/>
  <c r="AX67" i="157"/>
  <c r="AW67" i="157"/>
  <c r="AV67" i="157"/>
  <c r="J67" i="157"/>
  <c r="AX66" i="157"/>
  <c r="AW66" i="157"/>
  <c r="AV66" i="157"/>
  <c r="J66" i="157"/>
  <c r="AX65" i="157"/>
  <c r="AW65" i="157"/>
  <c r="AV65" i="157"/>
  <c r="J65" i="157"/>
  <c r="AX64" i="157"/>
  <c r="AW64" i="157"/>
  <c r="AV64" i="157"/>
  <c r="J64" i="157"/>
  <c r="AX63" i="157"/>
  <c r="AW63" i="157"/>
  <c r="AV63" i="157"/>
  <c r="J63" i="157"/>
  <c r="AX62" i="157"/>
  <c r="AW62" i="157"/>
  <c r="AV62" i="157"/>
  <c r="J62" i="157"/>
  <c r="AX61" i="157"/>
  <c r="AW61" i="157"/>
  <c r="AV61" i="157"/>
  <c r="J61" i="157"/>
  <c r="AX60" i="157"/>
  <c r="AW60" i="157"/>
  <c r="AV60" i="157"/>
  <c r="J60" i="157"/>
  <c r="AX59" i="157"/>
  <c r="AW59" i="157"/>
  <c r="AV59" i="157"/>
  <c r="J59" i="157"/>
  <c r="AX58" i="157"/>
  <c r="AW58" i="157"/>
  <c r="AV58" i="157"/>
  <c r="J58" i="157"/>
  <c r="AX57" i="157"/>
  <c r="AW57" i="157"/>
  <c r="AV57" i="157"/>
  <c r="J57" i="157"/>
  <c r="AX56" i="157"/>
  <c r="AW56" i="157"/>
  <c r="AV56" i="157"/>
  <c r="J56" i="157"/>
  <c r="AX55" i="157"/>
  <c r="AW55" i="157"/>
  <c r="AV55" i="157"/>
  <c r="P55" i="157"/>
  <c r="J55" i="157"/>
  <c r="AX54" i="157"/>
  <c r="AW54" i="157"/>
  <c r="AV54" i="157"/>
  <c r="J54" i="157"/>
  <c r="AX53" i="157"/>
  <c r="AW53" i="157"/>
  <c r="AV53" i="157"/>
  <c r="J53" i="157"/>
  <c r="AX51" i="157"/>
  <c r="AW51" i="157"/>
  <c r="AV51" i="157"/>
  <c r="AX49" i="157"/>
  <c r="AW49" i="157"/>
  <c r="AV49" i="157"/>
  <c r="AX48" i="157"/>
  <c r="AW48" i="157"/>
  <c r="AV48" i="157"/>
  <c r="J48" i="157"/>
  <c r="AX47" i="157"/>
  <c r="AW47" i="157"/>
  <c r="AV47" i="157"/>
  <c r="J47" i="157"/>
  <c r="AX46" i="157"/>
  <c r="AW46" i="157"/>
  <c r="AV46" i="157"/>
  <c r="J46" i="157"/>
  <c r="AX45" i="157"/>
  <c r="AW45" i="157"/>
  <c r="AV45" i="157"/>
  <c r="J45" i="157"/>
  <c r="AX44" i="157"/>
  <c r="AW44" i="157"/>
  <c r="AV44" i="157"/>
  <c r="J44" i="157"/>
  <c r="AX43" i="157"/>
  <c r="AW43" i="157"/>
  <c r="AV43" i="157"/>
  <c r="J43" i="157"/>
  <c r="AX42" i="157"/>
  <c r="AW42" i="157"/>
  <c r="AV42" i="157"/>
  <c r="J42" i="157"/>
  <c r="AX41" i="157"/>
  <c r="AW41" i="157"/>
  <c r="AV41" i="157"/>
  <c r="J41" i="157"/>
  <c r="AX40" i="157"/>
  <c r="AW40" i="157"/>
  <c r="AV40" i="157"/>
  <c r="J40" i="157"/>
  <c r="AX39" i="157"/>
  <c r="AW39" i="157"/>
  <c r="AV39" i="157"/>
  <c r="J39" i="157"/>
  <c r="AX38" i="157"/>
  <c r="AW38" i="157"/>
  <c r="AV38" i="157"/>
  <c r="J38" i="157"/>
  <c r="AX37" i="157"/>
  <c r="AW37" i="157"/>
  <c r="AV37" i="157"/>
  <c r="J37" i="157"/>
  <c r="AX36" i="157"/>
  <c r="AW36" i="157"/>
  <c r="AV36" i="157"/>
  <c r="J36" i="157"/>
  <c r="AX35" i="157"/>
  <c r="AW35" i="157"/>
  <c r="AV35" i="157"/>
  <c r="J35" i="157"/>
  <c r="AX34" i="157"/>
  <c r="AW34" i="157"/>
  <c r="AV34" i="157"/>
  <c r="J34" i="157"/>
  <c r="AX33" i="157"/>
  <c r="AW33" i="157"/>
  <c r="AV33" i="157"/>
  <c r="J33" i="157"/>
  <c r="AX32" i="157"/>
  <c r="AW32" i="157"/>
  <c r="AV32" i="157"/>
  <c r="J32" i="157"/>
  <c r="AX31" i="157"/>
  <c r="AW31" i="157"/>
  <c r="AV31" i="157"/>
  <c r="J31" i="157"/>
  <c r="AX30" i="157"/>
  <c r="AW30" i="157"/>
  <c r="AV30" i="157"/>
  <c r="J30" i="157"/>
  <c r="AX29" i="157"/>
  <c r="AW29" i="157"/>
  <c r="AV29" i="157"/>
  <c r="J29" i="157"/>
  <c r="AX28" i="157"/>
  <c r="AW28" i="157"/>
  <c r="AV28" i="157"/>
  <c r="J28" i="157"/>
  <c r="AX27" i="157"/>
  <c r="AW27" i="157"/>
  <c r="AV27" i="157"/>
  <c r="J27" i="157"/>
  <c r="AX26" i="157"/>
  <c r="AW26" i="157"/>
  <c r="AV26" i="157"/>
  <c r="J26" i="157"/>
  <c r="AX25" i="157"/>
  <c r="AW25" i="157"/>
  <c r="AV25" i="157"/>
  <c r="J25" i="157"/>
  <c r="AX24" i="157"/>
  <c r="AW24" i="157"/>
  <c r="AV24" i="157"/>
  <c r="J24" i="157"/>
  <c r="AX23" i="157"/>
  <c r="AW23" i="157"/>
  <c r="AV23" i="157"/>
  <c r="J23" i="157"/>
  <c r="AX22" i="157"/>
  <c r="AW22" i="157"/>
  <c r="AV22" i="157"/>
  <c r="J22" i="157"/>
  <c r="AX21" i="157"/>
  <c r="AW21" i="157"/>
  <c r="AV21" i="157"/>
  <c r="J21" i="157"/>
  <c r="AX20" i="157"/>
  <c r="AW20" i="157"/>
  <c r="AV20" i="157"/>
  <c r="J20" i="157"/>
  <c r="AX19" i="157"/>
  <c r="AW19" i="157"/>
  <c r="AV19" i="157"/>
  <c r="J19" i="157"/>
  <c r="AX18" i="157"/>
  <c r="AW18" i="157"/>
  <c r="AV18" i="157"/>
  <c r="J18" i="157"/>
  <c r="AX17" i="157"/>
  <c r="AW17" i="157"/>
  <c r="AV17" i="157"/>
  <c r="AP85" i="157"/>
  <c r="J17" i="157"/>
  <c r="AX16" i="157"/>
  <c r="AW16" i="157"/>
  <c r="AV16" i="157"/>
  <c r="J16" i="157"/>
  <c r="AX15" i="157"/>
  <c r="AW15" i="157"/>
  <c r="AV15" i="157"/>
  <c r="J15" i="157"/>
  <c r="AX14" i="157"/>
  <c r="AW14" i="157"/>
  <c r="AV14" i="157"/>
  <c r="J14" i="157"/>
  <c r="AX13" i="157"/>
  <c r="AW13" i="157"/>
  <c r="AV13" i="157"/>
  <c r="J13" i="157"/>
  <c r="AX12" i="157"/>
  <c r="AW12" i="157"/>
  <c r="AV12" i="157"/>
  <c r="J12" i="157"/>
  <c r="AX11" i="157"/>
  <c r="AW11" i="157"/>
  <c r="AV11" i="157"/>
  <c r="J11" i="157"/>
  <c r="AX10" i="157"/>
  <c r="AW10" i="157"/>
  <c r="AV10" i="157"/>
  <c r="J10" i="157"/>
  <c r="AX9" i="157"/>
  <c r="AW9" i="157"/>
  <c r="AV9" i="157"/>
  <c r="J9" i="157"/>
  <c r="AX8" i="157"/>
  <c r="AW8" i="157"/>
  <c r="AV8" i="157"/>
  <c r="J8" i="157"/>
  <c r="A1" i="157"/>
  <c r="AY9" i="157" l="1"/>
  <c r="AY56" i="157"/>
  <c r="AY58" i="157"/>
  <c r="AY60" i="157"/>
  <c r="AY78" i="157"/>
  <c r="AY80" i="157"/>
  <c r="AY30" i="157"/>
  <c r="AY41" i="157"/>
  <c r="AY45" i="157"/>
  <c r="AY69" i="157"/>
  <c r="AY71" i="157"/>
  <c r="AY61" i="157"/>
  <c r="AY63" i="157"/>
  <c r="AY67" i="157"/>
  <c r="AY42" i="157"/>
  <c r="AY70" i="157"/>
  <c r="AY11" i="157"/>
  <c r="AY19" i="157"/>
  <c r="AY74" i="157"/>
  <c r="AY76" i="157"/>
  <c r="AY83" i="157"/>
  <c r="AY10" i="157"/>
  <c r="AY12" i="157"/>
  <c r="AY16" i="157"/>
  <c r="AY18" i="157"/>
  <c r="AY20" i="157"/>
  <c r="AY24" i="157"/>
  <c r="AY26" i="157"/>
  <c r="AY39" i="157"/>
  <c r="AE93" i="157"/>
  <c r="AY35" i="157"/>
  <c r="AY37" i="157"/>
  <c r="AY40" i="157"/>
  <c r="AY49" i="157"/>
  <c r="AY62" i="157"/>
  <c r="AY68" i="157"/>
  <c r="AY81" i="157"/>
  <c r="AY25" i="157"/>
  <c r="AY31" i="157"/>
  <c r="AY43" i="157"/>
  <c r="AY79" i="157"/>
  <c r="AY84" i="157"/>
  <c r="AE91" i="157"/>
  <c r="AY44" i="157"/>
  <c r="AY46" i="157"/>
  <c r="AE92" i="157"/>
  <c r="AY73" i="157"/>
  <c r="AY77" i="157"/>
  <c r="AY57" i="157"/>
  <c r="AY14" i="157"/>
  <c r="AY48" i="157"/>
  <c r="AY65" i="157"/>
  <c r="AY38" i="157"/>
  <c r="AY51" i="157"/>
  <c r="AY13" i="157"/>
  <c r="AY15" i="157"/>
  <c r="AY32" i="157"/>
  <c r="AY34" i="157"/>
  <c r="AY47" i="157"/>
  <c r="AY54" i="157"/>
  <c r="AY64" i="157"/>
  <c r="AY66" i="157"/>
  <c r="AY72" i="157"/>
  <c r="AY33" i="157"/>
  <c r="AY22" i="157"/>
  <c r="AY23" i="157"/>
  <c r="AY36" i="157"/>
  <c r="AY53" i="157"/>
  <c r="T87" i="157"/>
  <c r="AY28" i="157"/>
  <c r="AX85" i="157"/>
  <c r="AY21" i="157"/>
  <c r="AY27" i="157"/>
  <c r="AY29" i="157"/>
  <c r="AY55" i="157"/>
  <c r="AY59" i="157"/>
  <c r="AY75" i="157"/>
  <c r="AY82" i="157"/>
  <c r="AY17" i="157"/>
  <c r="AV85" i="157"/>
  <c r="F78" i="157"/>
  <c r="F85" i="157" s="1"/>
  <c r="J51" i="157"/>
  <c r="E78" i="157"/>
  <c r="E85" i="157" s="1"/>
  <c r="I85" i="157"/>
  <c r="AW85" i="157"/>
  <c r="AY8" i="157"/>
  <c r="J49" i="157"/>
  <c r="AE94" i="157" l="1"/>
  <c r="AY85" i="157"/>
  <c r="J85" i="157"/>
  <c r="AU85" i="157"/>
</calcChain>
</file>

<file path=xl/comments1.xml><?xml version="1.0" encoding="utf-8"?>
<comments xmlns="http://schemas.openxmlformats.org/spreadsheetml/2006/main">
  <authors>
    <author>Windows User</author>
  </authors>
  <commentList>
    <comment ref="B87" authorId="0" shapeId="0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Note of the account number
</t>
        </r>
      </text>
    </comment>
  </commentList>
</comments>
</file>

<file path=xl/sharedStrings.xml><?xml version="1.0" encoding="utf-8"?>
<sst xmlns="http://schemas.openxmlformats.org/spreadsheetml/2006/main" count="4928" uniqueCount="295">
  <si>
    <t>VENDOR:  2013</t>
  </si>
  <si>
    <t>55-0645.01</t>
  </si>
  <si>
    <t>55-1270-01</t>
  </si>
  <si>
    <t>55-7610-01</t>
  </si>
  <si>
    <t>60-8589-01</t>
  </si>
  <si>
    <t>31-1051.01</t>
  </si>
  <si>
    <t>55-0001.01</t>
  </si>
  <si>
    <t>60-1069.01</t>
  </si>
  <si>
    <t>12-6662.01</t>
  </si>
  <si>
    <t>12-6862.01</t>
  </si>
  <si>
    <t>60-1229-01</t>
  </si>
  <si>
    <t>60-2609.01</t>
  </si>
  <si>
    <t>36-1642.01</t>
  </si>
  <si>
    <t>12-4262.01</t>
  </si>
  <si>
    <t>60-1239.01</t>
  </si>
  <si>
    <t>45-1135.01</t>
  </si>
  <si>
    <t>55-7896.01</t>
  </si>
  <si>
    <t>55-7895.01</t>
  </si>
  <si>
    <t>45-1775.01</t>
  </si>
  <si>
    <t>45-2475.01</t>
  </si>
  <si>
    <t>38-0668-01</t>
  </si>
  <si>
    <t>60-2959.01</t>
  </si>
  <si>
    <t>25-6135.01</t>
  </si>
  <si>
    <t>25-6655.01</t>
  </si>
  <si>
    <t>60-1709.01</t>
  </si>
  <si>
    <t>55-0949.01</t>
  </si>
  <si>
    <t>38-0388.01</t>
  </si>
  <si>
    <t>38-0389.01</t>
  </si>
  <si>
    <t>60-2929.01</t>
  </si>
  <si>
    <t>60-2949.01</t>
  </si>
  <si>
    <t>55-0540.01</t>
  </si>
  <si>
    <t>60-1519.01</t>
  </si>
  <si>
    <t>60-1529.01</t>
  </si>
  <si>
    <t>60-1539.01</t>
  </si>
  <si>
    <t>60-1549.01</t>
  </si>
  <si>
    <t>60-1559.01</t>
  </si>
  <si>
    <t>60-1569.01</t>
  </si>
  <si>
    <t>60-1579.01</t>
  </si>
  <si>
    <t>45-2015.01</t>
  </si>
  <si>
    <t>45-2016.01</t>
  </si>
  <si>
    <t>45-4395.01</t>
  </si>
  <si>
    <t>55-0255.01</t>
  </si>
  <si>
    <t>55-0256.01</t>
  </si>
  <si>
    <t>55-0570.01</t>
  </si>
  <si>
    <t>55-0640.01</t>
  </si>
  <si>
    <t>60-2469.01</t>
  </si>
  <si>
    <t>60-2470.01</t>
  </si>
  <si>
    <t>60-2479.01</t>
  </si>
  <si>
    <t>60-2489.01</t>
  </si>
  <si>
    <t>60-2509.01</t>
  </si>
  <si>
    <t>60-2519.01</t>
  </si>
  <si>
    <t>60-2529.01</t>
  </si>
  <si>
    <t>60-2549.01</t>
  </si>
  <si>
    <t>60-2559.01</t>
  </si>
  <si>
    <t>60-2569.01</t>
  </si>
  <si>
    <t>44-4474.01</t>
  </si>
  <si>
    <t>46-1486.01</t>
  </si>
  <si>
    <t>60-2279.01</t>
  </si>
  <si>
    <t>09-1789.04</t>
  </si>
  <si>
    <t>13-2023.01</t>
  </si>
  <si>
    <t>55-3059.03</t>
  </si>
  <si>
    <t>29-2449.05</t>
  </si>
  <si>
    <t>01-00000-0-00000-</t>
  </si>
  <si>
    <t>82000-5530-060-2601</t>
  </si>
  <si>
    <t>82000-5530-058-2580</t>
  </si>
  <si>
    <t>WATER</t>
  </si>
  <si>
    <t>INPUT</t>
  </si>
  <si>
    <t>COLUMN</t>
  </si>
  <si>
    <t>REFUSE/</t>
  </si>
  <si>
    <t>SWEEP</t>
  </si>
  <si>
    <t>TOTAL</t>
  </si>
  <si>
    <t>BILL</t>
  </si>
  <si>
    <t>LOCATION</t>
  </si>
  <si>
    <t>PYMT</t>
  </si>
  <si>
    <t xml:space="preserve">BILLING </t>
  </si>
  <si>
    <t>PERIOD</t>
  </si>
  <si>
    <t>ADMIN</t>
  </si>
  <si>
    <t>EDISON</t>
  </si>
  <si>
    <t>FRANKLIN</t>
  </si>
  <si>
    <t>GRANT</t>
  </si>
  <si>
    <t>MCKINLY</t>
  </si>
  <si>
    <t>MUIR/SMSH</t>
  </si>
  <si>
    <t>ROGERS</t>
  </si>
  <si>
    <t>ROOSEVT</t>
  </si>
  <si>
    <t>ROOS/FIRE</t>
  </si>
  <si>
    <t>ADAMS</t>
  </si>
  <si>
    <t>LINCLN</t>
  </si>
  <si>
    <t>OLYMPIC</t>
  </si>
  <si>
    <t>SAMOHI</t>
  </si>
  <si>
    <t>SAM/FIRE</t>
  </si>
  <si>
    <t>WASH WST</t>
  </si>
  <si>
    <t>LCN CC</t>
  </si>
  <si>
    <t>MCKY CC</t>
  </si>
  <si>
    <t>TRANSP</t>
  </si>
  <si>
    <t>55-0565.01</t>
  </si>
  <si>
    <t>82000-5570-070-2700</t>
  </si>
  <si>
    <t>82000-5570-058-2580</t>
  </si>
  <si>
    <t>82000-5570-060-2601</t>
  </si>
  <si>
    <t>ACCT NUM</t>
  </si>
  <si>
    <t>REFUSE</t>
  </si>
  <si>
    <t>46-1486.1</t>
  </si>
  <si>
    <t>PYMT #3</t>
  </si>
  <si>
    <t>PYMT #4</t>
  </si>
  <si>
    <t xml:space="preserve">PYMT #4 </t>
  </si>
  <si>
    <t>PYMT #5</t>
  </si>
  <si>
    <t>PYMT #6</t>
  </si>
  <si>
    <t xml:space="preserve">PYMT #6 </t>
  </si>
  <si>
    <t>#0</t>
  </si>
  <si>
    <t>SEWER</t>
  </si>
  <si>
    <t>Sewer</t>
  </si>
  <si>
    <t>Water</t>
  </si>
  <si>
    <t xml:space="preserve">INPUT </t>
  </si>
  <si>
    <t>Total</t>
  </si>
  <si>
    <t>water/sewer</t>
  </si>
  <si>
    <t>refuse/sweeper</t>
  </si>
  <si>
    <t>CITY OF SM WATER/SEWER/REFUSE SWEEP</t>
  </si>
  <si>
    <t>ACCT OBJECT " 5530" LOC"060-2601"</t>
  </si>
  <si>
    <t>01-00000-0-00000-82000"</t>
  </si>
  <si>
    <t>"5570" LOC"060-2601"</t>
  </si>
  <si>
    <t>01-00000-0-00000-82000</t>
  </si>
  <si>
    <t>Inspect/fire</t>
  </si>
  <si>
    <t xml:space="preserve"> &lt;&lt;&lt; </t>
  </si>
  <si>
    <t>#1</t>
  </si>
  <si>
    <t>SAMO/late</t>
  </si>
  <si>
    <t>12-61050-0-85000-</t>
  </si>
  <si>
    <t>fire insp/sprinkler</t>
  </si>
  <si>
    <t>1634 17h</t>
  </si>
  <si>
    <t>0792351-01</t>
  </si>
  <si>
    <t>1638 17th</t>
  </si>
  <si>
    <t>0792352-01</t>
  </si>
  <si>
    <t>0792344-01</t>
  </si>
  <si>
    <t>1000258-01</t>
  </si>
  <si>
    <t>07/01/11 - 06/30/12</t>
  </si>
  <si>
    <t>00-79064-01</t>
  </si>
  <si>
    <t>fire insp/Grds Bay Lab</t>
  </si>
  <si>
    <t>1648 17th St</t>
  </si>
  <si>
    <t>***</t>
  </si>
  <si>
    <t>WASGrow</t>
  </si>
  <si>
    <t>FISCAL SCHOOL YEAR</t>
  </si>
  <si>
    <t>Street Swp</t>
  </si>
  <si>
    <t>Totals</t>
  </si>
  <si>
    <t>TOTALS</t>
  </si>
  <si>
    <t>GRAND</t>
  </si>
  <si>
    <t>Fire Inspection Fee</t>
  </si>
  <si>
    <t>Transportation</t>
  </si>
  <si>
    <t>82000-5530-071-2700</t>
  </si>
  <si>
    <t>01/15/15 - 03/17/15</t>
  </si>
  <si>
    <t>05-50001-01</t>
  </si>
  <si>
    <t>10-00258-01</t>
  </si>
  <si>
    <t>2015-2016</t>
  </si>
  <si>
    <t>07-92350-02</t>
  </si>
  <si>
    <t>07/01/15 - 06/30/16</t>
  </si>
  <si>
    <t>79-2351-01</t>
  </si>
  <si>
    <t>HCF</t>
  </si>
  <si>
    <t>Payment # 1</t>
  </si>
  <si>
    <t>Payment # 2</t>
  </si>
  <si>
    <t>11/09/16 - 01/10/17</t>
  </si>
  <si>
    <t>01/10/17 - 03/08/17</t>
  </si>
  <si>
    <t>00-0414.01</t>
  </si>
  <si>
    <t>01/17/17 - 03/14/17</t>
  </si>
  <si>
    <t>SMMUSD</t>
  </si>
  <si>
    <t>PYMT #7</t>
  </si>
  <si>
    <t>04/03/16 - 06/01/17</t>
  </si>
  <si>
    <t>1000414-01</t>
  </si>
  <si>
    <t>1000402-01</t>
  </si>
  <si>
    <t>1000415-01</t>
  </si>
  <si>
    <t>Fire Fee</t>
  </si>
  <si>
    <t>Fire</t>
  </si>
  <si>
    <t>07/04/16 - 09/04/16</t>
  </si>
  <si>
    <t>CITY OF SANTA MONICA UTILITY BILL - 2017-2018</t>
  </si>
  <si>
    <t>05/08/17 - 07/06/17</t>
  </si>
  <si>
    <t>05/09/17 - 07/10/17</t>
  </si>
  <si>
    <t>05/18/17 -07/19/17</t>
  </si>
  <si>
    <t>05/24/17 - 07/25/17</t>
  </si>
  <si>
    <t>05/16/17 - 07/17/17</t>
  </si>
  <si>
    <t>06/05/17 - 08/02/17</t>
  </si>
  <si>
    <t>06/06/17 - 08/03/17</t>
  </si>
  <si>
    <t>06/13/17 - 08/10/17</t>
  </si>
  <si>
    <t>06/15/17 - 08/15/17</t>
  </si>
  <si>
    <t>07/01/16 - 06/30/17</t>
  </si>
  <si>
    <t>79-2350-02</t>
  </si>
  <si>
    <t>06/15/17 - 08/14/17</t>
  </si>
  <si>
    <t>06/14/17 - 08/14/17</t>
  </si>
  <si>
    <t>06/19/17 - 08/17/17</t>
  </si>
  <si>
    <t>06/20/17 - 08/21/17</t>
  </si>
  <si>
    <t>10-00402-01</t>
  </si>
  <si>
    <t>1000411-01</t>
  </si>
  <si>
    <t>10-00411-01</t>
  </si>
  <si>
    <t>1000413-01</t>
  </si>
  <si>
    <t>10-00414-01</t>
  </si>
  <si>
    <t>1000412-01</t>
  </si>
  <si>
    <t>07/06/17 - 09/06/17</t>
  </si>
  <si>
    <t>#2</t>
  </si>
  <si>
    <t>07/10/17 - 09/07/17</t>
  </si>
  <si>
    <t>07/19/17 -09/19/17</t>
  </si>
  <si>
    <t>07/17/17 - 09/14/17</t>
  </si>
  <si>
    <t>07/25/17 - 09/25/17</t>
  </si>
  <si>
    <t>08/02/17 - 10/03/17</t>
  </si>
  <si>
    <t>USAGE</t>
  </si>
  <si>
    <t>08/03/17 - 10/04/17</t>
  </si>
  <si>
    <t>08/14/17 - 10/12/17</t>
  </si>
  <si>
    <t>08/10/17 - 10/11/17</t>
  </si>
  <si>
    <t>08/21/17 - 10/19/17</t>
  </si>
  <si>
    <t>08/17/17 - 10/18/17</t>
  </si>
  <si>
    <t>08/15/17 - 10/16/17</t>
  </si>
  <si>
    <t>#3</t>
  </si>
  <si>
    <t>09/06/17 - 11/08/17</t>
  </si>
  <si>
    <t>09/07/17 - 11/08/17</t>
  </si>
  <si>
    <t>09/14/17 - 11/15/17</t>
  </si>
  <si>
    <t>09/25/17 - 11/22/17</t>
  </si>
  <si>
    <t>40-1860.02</t>
  </si>
  <si>
    <t>09/25/17 - 11/21/17</t>
  </si>
  <si>
    <t>09/19/17 -11/20/17</t>
  </si>
  <si>
    <t>10/03/17 - 12/04/17</t>
  </si>
  <si>
    <t>10/04/17 - 12/05/17</t>
  </si>
  <si>
    <t>10/02/16 - 12/01/17</t>
  </si>
  <si>
    <t>10/16/17 - 12/14/17</t>
  </si>
  <si>
    <t>10/19/17 - 12/20/17</t>
  </si>
  <si>
    <t>10/18/17 - 12/18/17</t>
  </si>
  <si>
    <t>10/18/17 - 12/19/17</t>
  </si>
  <si>
    <t>10/12/17 - 12/13/17</t>
  </si>
  <si>
    <t>10/11/17 - 12/12/17</t>
  </si>
  <si>
    <t>#4</t>
  </si>
  <si>
    <t>11/08/17 - 01/08/18</t>
  </si>
  <si>
    <t>11/08/17 - 01/09/18</t>
  </si>
  <si>
    <t>11/15/17 - 01/16/18</t>
  </si>
  <si>
    <t>11/20/17 -01/17/18</t>
  </si>
  <si>
    <t>11/21/17 - 01/22/18</t>
  </si>
  <si>
    <t>11/22/17 - 01/23/18</t>
  </si>
  <si>
    <t>12/04/17 - 02/02/18</t>
  </si>
  <si>
    <t>12/05/17 - 02/05/18</t>
  </si>
  <si>
    <t>12/01/17 - 02/01/18</t>
  </si>
  <si>
    <t>12/12/17 - 02/12/18</t>
  </si>
  <si>
    <t>12/14/17 - 02/13/18</t>
  </si>
  <si>
    <t>2017-2018</t>
  </si>
  <si>
    <t>12/13/17 - 02/12/18</t>
  </si>
  <si>
    <t>12/20/17 - 02/20/18</t>
  </si>
  <si>
    <t>12/18/17 - 02/15/18</t>
  </si>
  <si>
    <t>12/19/17 - 02/15/18</t>
  </si>
  <si>
    <t>1000400-01</t>
  </si>
  <si>
    <t>#5</t>
  </si>
  <si>
    <t>01/09/18 - 03/08/18</t>
  </si>
  <si>
    <t>01/08/18 - 03/07/18</t>
  </si>
  <si>
    <t>01/16/18 - 03/15/18</t>
  </si>
  <si>
    <t>01/17/18 -03/19/18</t>
  </si>
  <si>
    <t>01/22/18 - 03/21/18</t>
  </si>
  <si>
    <t>01/23/18 - 03/26/18</t>
  </si>
  <si>
    <t>03/30/18 - 04/04/18</t>
  </si>
  <si>
    <t>02/13/18 - 04/16/18</t>
  </si>
  <si>
    <t>02/13/17 - 04/16/18</t>
  </si>
  <si>
    <t>02/12/18 - 04/12/18</t>
  </si>
  <si>
    <t>02/02/18 - 04/03/18</t>
  </si>
  <si>
    <t>55-0095-04</t>
  </si>
  <si>
    <t>02/20/18 - 04/20/18</t>
  </si>
  <si>
    <t>02/15/18 - 04/18/18</t>
  </si>
  <si>
    <t>03/21/18 - 04/20/18</t>
  </si>
  <si>
    <t>03/22/18 - 04/18/18</t>
  </si>
  <si>
    <t>02/15/18 - 03/22/18</t>
  </si>
  <si>
    <t>02/20/17 - 04/20/18</t>
  </si>
  <si>
    <t>03/28/18 - 04/18/18</t>
  </si>
  <si>
    <t>04/03/18 - 04/18/18</t>
  </si>
  <si>
    <t>02/20/18 - 03/22/18</t>
  </si>
  <si>
    <t>02/20/17 - 03/22/18</t>
  </si>
  <si>
    <t>#6</t>
  </si>
  <si>
    <t>03/22/18 - 05/15/18</t>
  </si>
  <si>
    <t>03/15/18 - 05/15/18</t>
  </si>
  <si>
    <t>03/28/18 - 05/23/18</t>
  </si>
  <si>
    <t>03/22/18 - 05/21/18</t>
  </si>
  <si>
    <t>04/02/18 -05/17/18</t>
  </si>
  <si>
    <t>04/04/18 - 06/04/18</t>
  </si>
  <si>
    <t>04/04/18 - 06/05/18</t>
  </si>
  <si>
    <t>07/01/17 - 06/30/18</t>
  </si>
  <si>
    <t>04/12/18-06/13/2018</t>
  </si>
  <si>
    <t>04/12/18-06/13/18</t>
  </si>
  <si>
    <t>04/12/18 - 06/13/18</t>
  </si>
  <si>
    <t>04/16/18 - 06/14/18</t>
  </si>
  <si>
    <t>paid</t>
  </si>
  <si>
    <t>04/20/18 -06/19/18</t>
  </si>
  <si>
    <t>04/20/18-06/19/18</t>
  </si>
  <si>
    <t>04/20/18-06/20/18</t>
  </si>
  <si>
    <t>04/18/18-06/18/18</t>
  </si>
  <si>
    <t>04/18/18-09/19/18</t>
  </si>
  <si>
    <t>04/18/18-06/19/18</t>
  </si>
  <si>
    <t>pd</t>
  </si>
  <si>
    <t>04/18/1/-06/18/18</t>
  </si>
  <si>
    <t>pd 06/29/18</t>
  </si>
  <si>
    <t xml:space="preserve"> </t>
  </si>
  <si>
    <t>05/08/18-07/09/18</t>
  </si>
  <si>
    <t>05/07/18-07/05/18</t>
  </si>
  <si>
    <t>05/08/18/07/09/18</t>
  </si>
  <si>
    <t>PV183525</t>
  </si>
  <si>
    <t>PV183547</t>
  </si>
  <si>
    <t>PV183629</t>
  </si>
  <si>
    <t>PV183665</t>
  </si>
  <si>
    <t>PV183707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</si>
</sst>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rgb="FF7030A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</font>
    <font>
      <sz val="10"/>
      <color theme="1"/>
      <name val="Arial"/>
      <family val="2"/>
    </font>
    <font>
      <b/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7E8C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14B17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99FF99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99">
    <xf numFmtId="0" fontId="0" fillId="0" borderId="0" xfId="0"/>
    <xf numFmtId="0" fontId="1" fillId="0" borderId="0" xfId="0" applyFont="1"/>
    <xf numFmtId="0" fontId="1" fillId="2" borderId="0" xfId="0" applyFont="1" applyFill="1" applyBorder="1"/>
    <xf numFmtId="164" fontId="1" fillId="0" borderId="0" xfId="0" applyNumberFormat="1" applyFont="1"/>
    <xf numFmtId="164" fontId="1" fillId="0" borderId="1" xfId="0" applyNumberFormat="1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6" xfId="0" applyFont="1" applyBorder="1"/>
    <xf numFmtId="0" fontId="1" fillId="0" borderId="0" xfId="0" applyFont="1" applyFill="1"/>
    <xf numFmtId="0" fontId="1" fillId="0" borderId="2" xfId="0" applyFont="1" applyBorder="1"/>
    <xf numFmtId="17" fontId="1" fillId="0" borderId="6" xfId="0" applyNumberFormat="1" applyFont="1" applyBorder="1"/>
    <xf numFmtId="0" fontId="1" fillId="0" borderId="8" xfId="0" applyFont="1" applyBorder="1"/>
    <xf numFmtId="0" fontId="1" fillId="2" borderId="0" xfId="0" applyFont="1" applyFill="1"/>
    <xf numFmtId="0" fontId="1" fillId="0" borderId="3" xfId="0" applyFont="1" applyBorder="1"/>
    <xf numFmtId="0" fontId="1" fillId="2" borderId="3" xfId="0" applyFont="1" applyFill="1" applyBorder="1"/>
    <xf numFmtId="164" fontId="1" fillId="2" borderId="5" xfId="0" applyNumberFormat="1" applyFont="1" applyFill="1" applyBorder="1"/>
    <xf numFmtId="164" fontId="1" fillId="0" borderId="5" xfId="0" applyNumberFormat="1" applyFont="1" applyFill="1" applyBorder="1"/>
    <xf numFmtId="164" fontId="1" fillId="0" borderId="5" xfId="0" applyNumberFormat="1" applyFont="1" applyBorder="1"/>
    <xf numFmtId="43" fontId="1" fillId="0" borderId="0" xfId="1" applyFont="1"/>
    <xf numFmtId="0" fontId="1" fillId="0" borderId="12" xfId="0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1" fillId="2" borderId="5" xfId="0" applyFont="1" applyFill="1" applyBorder="1"/>
    <xf numFmtId="0" fontId="1" fillId="0" borderId="7" xfId="0" applyFont="1" applyBorder="1"/>
    <xf numFmtId="14" fontId="1" fillId="0" borderId="0" xfId="0" applyNumberFormat="1" applyFont="1"/>
    <xf numFmtId="164" fontId="1" fillId="0" borderId="0" xfId="0" applyNumberFormat="1" applyFont="1" applyBorder="1"/>
    <xf numFmtId="164" fontId="1" fillId="0" borderId="7" xfId="0" applyNumberFormat="1" applyFont="1" applyBorder="1"/>
    <xf numFmtId="0" fontId="1" fillId="2" borderId="4" xfId="0" applyFont="1" applyFill="1" applyBorder="1"/>
    <xf numFmtId="0" fontId="1" fillId="0" borderId="6" xfId="0" applyFont="1" applyBorder="1" applyAlignment="1">
      <alignment horizontal="center"/>
    </xf>
    <xf numFmtId="37" fontId="1" fillId="0" borderId="0" xfId="0" applyNumberFormat="1" applyFont="1"/>
    <xf numFmtId="3" fontId="1" fillId="0" borderId="7" xfId="0" applyNumberFormat="1" applyFont="1" applyBorder="1"/>
    <xf numFmtId="164" fontId="4" fillId="0" borderId="7" xfId="0" applyNumberFormat="1" applyFont="1" applyBorder="1"/>
    <xf numFmtId="0" fontId="4" fillId="0" borderId="0" xfId="0" applyFont="1"/>
    <xf numFmtId="1" fontId="1" fillId="0" borderId="6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43" fontId="1" fillId="0" borderId="10" xfId="1" applyFont="1" applyBorder="1"/>
    <xf numFmtId="43" fontId="1" fillId="0" borderId="0" xfId="1" applyFont="1" applyBorder="1"/>
    <xf numFmtId="43" fontId="1" fillId="0" borderId="6" xfId="1" applyFont="1" applyBorder="1" applyAlignment="1">
      <alignment horizontal="center"/>
    </xf>
    <xf numFmtId="43" fontId="1" fillId="0" borderId="7" xfId="1" applyFont="1" applyBorder="1"/>
    <xf numFmtId="43" fontId="3" fillId="0" borderId="0" xfId="1" applyFont="1" applyBorder="1" applyAlignment="1">
      <alignment horizontal="center"/>
    </xf>
    <xf numFmtId="164" fontId="1" fillId="2" borderId="23" xfId="0" applyNumberFormat="1" applyFont="1" applyFill="1" applyBorder="1"/>
    <xf numFmtId="164" fontId="1" fillId="0" borderId="23" xfId="0" applyNumberFormat="1" applyFont="1" applyFill="1" applyBorder="1"/>
    <xf numFmtId="164" fontId="1" fillId="0" borderId="23" xfId="0" applyNumberFormat="1" applyFont="1" applyBorder="1"/>
    <xf numFmtId="0" fontId="1" fillId="0" borderId="25" xfId="0" applyFont="1" applyBorder="1"/>
    <xf numFmtId="0" fontId="1" fillId="0" borderId="26" xfId="0" applyFont="1" applyBorder="1"/>
    <xf numFmtId="164" fontId="1" fillId="0" borderId="24" xfId="0" applyNumberFormat="1" applyFont="1" applyBorder="1"/>
    <xf numFmtId="164" fontId="1" fillId="0" borderId="25" xfId="0" applyNumberFormat="1" applyFont="1" applyBorder="1"/>
    <xf numFmtId="0" fontId="1" fillId="0" borderId="27" xfId="0" applyFont="1" applyBorder="1"/>
    <xf numFmtId="0" fontId="1" fillId="0" borderId="0" xfId="0" quotePrefix="1" applyFont="1"/>
    <xf numFmtId="0" fontId="5" fillId="0" borderId="0" xfId="0" applyFont="1"/>
    <xf numFmtId="0" fontId="5" fillId="0" borderId="2" xfId="0" applyFont="1" applyBorder="1"/>
    <xf numFmtId="164" fontId="5" fillId="0" borderId="0" xfId="0" applyNumberFormat="1" applyFont="1"/>
    <xf numFmtId="164" fontId="5" fillId="0" borderId="1" xfId="0" applyNumberFormat="1" applyFont="1" applyBorder="1"/>
    <xf numFmtId="0" fontId="5" fillId="0" borderId="0" xfId="0" applyFont="1" applyBorder="1"/>
    <xf numFmtId="1" fontId="5" fillId="0" borderId="0" xfId="0" applyNumberFormat="1" applyFont="1" applyAlignment="1">
      <alignment horizontal="center"/>
    </xf>
    <xf numFmtId="43" fontId="5" fillId="0" borderId="0" xfId="1" applyFont="1"/>
    <xf numFmtId="37" fontId="5" fillId="0" borderId="0" xfId="0" applyNumberFormat="1" applyFont="1"/>
    <xf numFmtId="0" fontId="1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65" fontId="1" fillId="0" borderId="0" xfId="1" applyNumberFormat="1" applyFont="1" applyAlignment="1">
      <alignment horizontal="center"/>
    </xf>
    <xf numFmtId="165" fontId="1" fillId="0" borderId="10" xfId="1" applyNumberFormat="1" applyFont="1" applyBorder="1" applyAlignment="1">
      <alignment horizontal="center"/>
    </xf>
    <xf numFmtId="165" fontId="1" fillId="0" borderId="6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center"/>
    </xf>
    <xf numFmtId="165" fontId="1" fillId="0" borderId="7" xfId="1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0" xfId="0" applyFont="1" applyFill="1" applyAlignment="1">
      <alignment horizontal="center"/>
    </xf>
    <xf numFmtId="164" fontId="5" fillId="2" borderId="23" xfId="0" applyNumberFormat="1" applyFont="1" applyFill="1" applyBorder="1"/>
    <xf numFmtId="164" fontId="5" fillId="2" borderId="5" xfId="0" applyNumberFormat="1" applyFont="1" applyFill="1" applyBorder="1"/>
    <xf numFmtId="164" fontId="5" fillId="2" borderId="5" xfId="0" applyNumberFormat="1" applyFont="1" applyFill="1" applyBorder="1" applyAlignment="1">
      <alignment horizontal="center"/>
    </xf>
    <xf numFmtId="165" fontId="1" fillId="0" borderId="0" xfId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2" xfId="0" applyFont="1" applyBorder="1"/>
    <xf numFmtId="164" fontId="6" fillId="0" borderId="0" xfId="0" applyNumberFormat="1" applyFont="1"/>
    <xf numFmtId="164" fontId="6" fillId="0" borderId="1" xfId="0" applyNumberFormat="1" applyFont="1" applyBorder="1"/>
    <xf numFmtId="0" fontId="6" fillId="0" borderId="0" xfId="0" applyFont="1" applyBorder="1"/>
    <xf numFmtId="0" fontId="6" fillId="0" borderId="0" xfId="0" applyFont="1" applyAlignment="1">
      <alignment horizontal="center"/>
    </xf>
    <xf numFmtId="165" fontId="6" fillId="0" borderId="0" xfId="1" applyNumberFormat="1" applyFont="1" applyAlignment="1">
      <alignment horizontal="center"/>
    </xf>
    <xf numFmtId="43" fontId="6" fillId="0" borderId="0" xfId="1" applyFont="1"/>
    <xf numFmtId="37" fontId="6" fillId="0" borderId="0" xfId="0" applyNumberFormat="1" applyFont="1"/>
    <xf numFmtId="0" fontId="6" fillId="2" borderId="3" xfId="0" applyFont="1" applyFill="1" applyBorder="1"/>
    <xf numFmtId="0" fontId="6" fillId="2" borderId="0" xfId="0" applyFont="1" applyFill="1" applyAlignment="1">
      <alignment horizontal="center"/>
    </xf>
    <xf numFmtId="164" fontId="6" fillId="2" borderId="23" xfId="0" applyNumberFormat="1" applyFont="1" applyFill="1" applyBorder="1"/>
    <xf numFmtId="164" fontId="6" fillId="2" borderId="5" xfId="0" applyNumberFormat="1" applyFont="1" applyFill="1" applyBorder="1"/>
    <xf numFmtId="164" fontId="6" fillId="2" borderId="5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2" xfId="0" applyFont="1" applyBorder="1"/>
    <xf numFmtId="164" fontId="7" fillId="0" borderId="0" xfId="0" applyNumberFormat="1" applyFont="1"/>
    <xf numFmtId="164" fontId="7" fillId="0" borderId="1" xfId="0" applyNumberFormat="1" applyFont="1" applyBorder="1"/>
    <xf numFmtId="0" fontId="7" fillId="0" borderId="0" xfId="0" applyFont="1" applyBorder="1"/>
    <xf numFmtId="0" fontId="7" fillId="2" borderId="2" xfId="0" applyFont="1" applyFill="1" applyBorder="1"/>
    <xf numFmtId="0" fontId="7" fillId="0" borderId="0" xfId="0" applyFont="1" applyAlignment="1">
      <alignment horizontal="center"/>
    </xf>
    <xf numFmtId="165" fontId="7" fillId="0" borderId="0" xfId="1" applyNumberFormat="1" applyFont="1" applyAlignment="1">
      <alignment horizontal="center"/>
    </xf>
    <xf numFmtId="43" fontId="7" fillId="0" borderId="0" xfId="1" applyFont="1"/>
    <xf numFmtId="37" fontId="7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1" applyNumberFormat="1" applyFont="1"/>
    <xf numFmtId="165" fontId="1" fillId="0" borderId="10" xfId="1" applyNumberFormat="1" applyFont="1" applyBorder="1"/>
    <xf numFmtId="165" fontId="1" fillId="0" borderId="0" xfId="1" applyNumberFormat="1" applyFont="1" applyBorder="1"/>
    <xf numFmtId="165" fontId="1" fillId="0" borderId="6" xfId="0" applyNumberFormat="1" applyFont="1" applyBorder="1" applyAlignment="1">
      <alignment horizontal="center"/>
    </xf>
    <xf numFmtId="165" fontId="5" fillId="0" borderId="0" xfId="1" applyNumberFormat="1" applyFont="1"/>
    <xf numFmtId="165" fontId="1" fillId="0" borderId="7" xfId="1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Fill="1" applyBorder="1"/>
    <xf numFmtId="164" fontId="1" fillId="0" borderId="0" xfId="0" applyNumberFormat="1" applyFont="1" applyFill="1"/>
    <xf numFmtId="164" fontId="1" fillId="0" borderId="1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165" fontId="1" fillId="0" borderId="0" xfId="1" applyNumberFormat="1" applyFont="1" applyFill="1" applyAlignment="1">
      <alignment horizontal="center"/>
    </xf>
    <xf numFmtId="165" fontId="1" fillId="0" borderId="0" xfId="1" applyNumberFormat="1" applyFont="1" applyFill="1"/>
    <xf numFmtId="43" fontId="1" fillId="0" borderId="0" xfId="1" applyFont="1" applyFill="1"/>
    <xf numFmtId="37" fontId="1" fillId="0" borderId="0" xfId="0" applyNumberFormat="1" applyFont="1" applyFill="1"/>
    <xf numFmtId="0" fontId="1" fillId="3" borderId="0" xfId="0" applyFont="1" applyFill="1"/>
    <xf numFmtId="0" fontId="1" fillId="3" borderId="2" xfId="0" applyFont="1" applyFill="1" applyBorder="1"/>
    <xf numFmtId="164" fontId="1" fillId="3" borderId="0" xfId="0" applyNumberFormat="1" applyFont="1" applyFill="1"/>
    <xf numFmtId="164" fontId="1" fillId="3" borderId="1" xfId="0" applyNumberFormat="1" applyFont="1" applyFill="1" applyBorder="1"/>
    <xf numFmtId="0" fontId="1" fillId="3" borderId="0" xfId="0" applyFont="1" applyFill="1" applyBorder="1"/>
    <xf numFmtId="0" fontId="1" fillId="3" borderId="0" xfId="0" applyFont="1" applyFill="1" applyAlignment="1">
      <alignment horizontal="center"/>
    </xf>
    <xf numFmtId="43" fontId="1" fillId="3" borderId="0" xfId="1" applyFont="1" applyFill="1"/>
    <xf numFmtId="37" fontId="1" fillId="3" borderId="0" xfId="0" applyNumberFormat="1" applyFont="1" applyFill="1"/>
    <xf numFmtId="0" fontId="1" fillId="0" borderId="3" xfId="0" applyFont="1" applyFill="1" applyBorder="1"/>
    <xf numFmtId="0" fontId="1" fillId="3" borderId="3" xfId="0" applyFont="1" applyFill="1" applyBorder="1"/>
    <xf numFmtId="164" fontId="1" fillId="3" borderId="23" xfId="0" applyNumberFormat="1" applyFont="1" applyFill="1" applyBorder="1"/>
    <xf numFmtId="164" fontId="1" fillId="3" borderId="5" xfId="0" applyNumberFormat="1" applyFont="1" applyFill="1" applyBorder="1"/>
    <xf numFmtId="164" fontId="1" fillId="3" borderId="5" xfId="0" applyNumberFormat="1" applyFont="1" applyFill="1" applyBorder="1" applyAlignment="1">
      <alignment horizontal="center"/>
    </xf>
    <xf numFmtId="164" fontId="1" fillId="0" borderId="0" xfId="1" applyNumberFormat="1" applyFont="1"/>
    <xf numFmtId="164" fontId="1" fillId="4" borderId="0" xfId="0" applyNumberFormat="1" applyFont="1" applyFill="1"/>
    <xf numFmtId="0" fontId="1" fillId="4" borderId="0" xfId="0" applyFont="1" applyFill="1"/>
    <xf numFmtId="164" fontId="1" fillId="5" borderId="0" xfId="0" applyNumberFormat="1" applyFont="1" applyFill="1"/>
    <xf numFmtId="0" fontId="1" fillId="5" borderId="0" xfId="0" applyFont="1" applyFill="1"/>
    <xf numFmtId="0" fontId="1" fillId="4" borderId="2" xfId="0" applyFont="1" applyFill="1" applyBorder="1"/>
    <xf numFmtId="164" fontId="1" fillId="4" borderId="1" xfId="0" applyNumberFormat="1" applyFont="1" applyFill="1" applyBorder="1"/>
    <xf numFmtId="0" fontId="1" fillId="4" borderId="0" xfId="0" applyFont="1" applyFill="1" applyBorder="1"/>
    <xf numFmtId="0" fontId="1" fillId="4" borderId="0" xfId="0" applyFont="1" applyFill="1" applyAlignment="1">
      <alignment horizontal="center"/>
    </xf>
    <xf numFmtId="0" fontId="1" fillId="6" borderId="0" xfId="0" applyFont="1" applyFill="1"/>
    <xf numFmtId="0" fontId="1" fillId="6" borderId="2" xfId="0" applyFont="1" applyFill="1" applyBorder="1"/>
    <xf numFmtId="164" fontId="1" fillId="6" borderId="0" xfId="0" applyNumberFormat="1" applyFont="1" applyFill="1"/>
    <xf numFmtId="164" fontId="1" fillId="6" borderId="1" xfId="0" applyNumberFormat="1" applyFont="1" applyFill="1" applyBorder="1"/>
    <xf numFmtId="0" fontId="1" fillId="6" borderId="0" xfId="0" applyFont="1" applyFill="1" applyBorder="1"/>
    <xf numFmtId="0" fontId="1" fillId="6" borderId="0" xfId="0" applyFont="1" applyFill="1" applyAlignment="1">
      <alignment horizontal="center"/>
    </xf>
    <xf numFmtId="0" fontId="1" fillId="7" borderId="0" xfId="0" applyFont="1" applyFill="1"/>
    <xf numFmtId="0" fontId="1" fillId="7" borderId="2" xfId="0" applyFont="1" applyFill="1" applyBorder="1"/>
    <xf numFmtId="164" fontId="1" fillId="7" borderId="0" xfId="0" applyNumberFormat="1" applyFont="1" applyFill="1"/>
    <xf numFmtId="164" fontId="1" fillId="7" borderId="1" xfId="0" applyNumberFormat="1" applyFont="1" applyFill="1" applyBorder="1"/>
    <xf numFmtId="0" fontId="1" fillId="7" borderId="0" xfId="0" applyFont="1" applyFill="1" applyBorder="1"/>
    <xf numFmtId="0" fontId="1" fillId="7" borderId="0" xfId="0" applyFont="1" applyFill="1" applyAlignment="1">
      <alignment horizontal="center"/>
    </xf>
    <xf numFmtId="43" fontId="1" fillId="7" borderId="0" xfId="1" applyFont="1" applyFill="1"/>
    <xf numFmtId="37" fontId="1" fillId="7" borderId="0" xfId="0" applyNumberFormat="1" applyFont="1" applyFill="1"/>
    <xf numFmtId="0" fontId="1" fillId="8" borderId="0" xfId="0" applyFont="1" applyFill="1"/>
    <xf numFmtId="0" fontId="1" fillId="8" borderId="2" xfId="0" applyFont="1" applyFill="1" applyBorder="1"/>
    <xf numFmtId="164" fontId="1" fillId="8" borderId="0" xfId="0" applyNumberFormat="1" applyFont="1" applyFill="1"/>
    <xf numFmtId="164" fontId="1" fillId="8" borderId="1" xfId="0" applyNumberFormat="1" applyFont="1" applyFill="1" applyBorder="1"/>
    <xf numFmtId="0" fontId="1" fillId="8" borderId="0" xfId="0" applyFont="1" applyFill="1" applyBorder="1"/>
    <xf numFmtId="164" fontId="1" fillId="9" borderId="0" xfId="0" applyNumberFormat="1" applyFont="1" applyFill="1"/>
    <xf numFmtId="0" fontId="1" fillId="8" borderId="0" xfId="0" applyFont="1" applyFill="1" applyAlignment="1">
      <alignment horizontal="center"/>
    </xf>
    <xf numFmtId="0" fontId="1" fillId="9" borderId="0" xfId="0" applyFont="1" applyFill="1"/>
    <xf numFmtId="0" fontId="1" fillId="9" borderId="2" xfId="0" applyFont="1" applyFill="1" applyBorder="1"/>
    <xf numFmtId="164" fontId="1" fillId="9" borderId="1" xfId="0" applyNumberFormat="1" applyFont="1" applyFill="1" applyBorder="1"/>
    <xf numFmtId="0" fontId="1" fillId="9" borderId="0" xfId="0" applyFont="1" applyFill="1" applyBorder="1"/>
    <xf numFmtId="0" fontId="1" fillId="9" borderId="0" xfId="0" applyFont="1" applyFill="1" applyAlignment="1">
      <alignment horizontal="center"/>
    </xf>
    <xf numFmtId="0" fontId="1" fillId="11" borderId="0" xfId="0" applyFont="1" applyFill="1"/>
    <xf numFmtId="0" fontId="1" fillId="11" borderId="2" xfId="0" applyFont="1" applyFill="1" applyBorder="1"/>
    <xf numFmtId="164" fontId="1" fillId="11" borderId="0" xfId="0" applyNumberFormat="1" applyFont="1" applyFill="1"/>
    <xf numFmtId="164" fontId="1" fillId="11" borderId="1" xfId="0" applyNumberFormat="1" applyFont="1" applyFill="1" applyBorder="1"/>
    <xf numFmtId="0" fontId="1" fillId="11" borderId="0" xfId="0" applyFont="1" applyFill="1" applyBorder="1"/>
    <xf numFmtId="0" fontId="1" fillId="11" borderId="0" xfId="0" applyFont="1" applyFill="1" applyAlignment="1">
      <alignment horizontal="center"/>
    </xf>
    <xf numFmtId="0" fontId="1" fillId="12" borderId="0" xfId="0" applyFont="1" applyFill="1"/>
    <xf numFmtId="0" fontId="1" fillId="13" borderId="0" xfId="0" applyFont="1" applyFill="1"/>
    <xf numFmtId="0" fontId="1" fillId="13" borderId="2" xfId="0" applyFont="1" applyFill="1" applyBorder="1"/>
    <xf numFmtId="164" fontId="1" fillId="13" borderId="0" xfId="0" applyNumberFormat="1" applyFont="1" applyFill="1"/>
    <xf numFmtId="164" fontId="1" fillId="13" borderId="1" xfId="0" applyNumberFormat="1" applyFont="1" applyFill="1" applyBorder="1"/>
    <xf numFmtId="0" fontId="1" fillId="13" borderId="0" xfId="0" applyFont="1" applyFill="1" applyBorder="1"/>
    <xf numFmtId="0" fontId="1" fillId="13" borderId="0" xfId="0" applyFont="1" applyFill="1" applyAlignment="1">
      <alignment horizontal="center"/>
    </xf>
    <xf numFmtId="0" fontId="1" fillId="14" borderId="0" xfId="0" applyFont="1" applyFill="1"/>
    <xf numFmtId="0" fontId="1" fillId="14" borderId="2" xfId="0" applyFont="1" applyFill="1" applyBorder="1"/>
    <xf numFmtId="164" fontId="1" fillId="14" borderId="0" xfId="0" applyNumberFormat="1" applyFont="1" applyFill="1"/>
    <xf numFmtId="164" fontId="1" fillId="14" borderId="1" xfId="0" applyNumberFormat="1" applyFont="1" applyFill="1" applyBorder="1"/>
    <xf numFmtId="0" fontId="1" fillId="14" borderId="0" xfId="0" applyFont="1" applyFill="1" applyBorder="1"/>
    <xf numFmtId="0" fontId="1" fillId="14" borderId="0" xfId="0" applyFont="1" applyFill="1" applyAlignment="1">
      <alignment horizontal="center"/>
    </xf>
    <xf numFmtId="164" fontId="1" fillId="15" borderId="0" xfId="0" applyNumberFormat="1" applyFont="1" applyFill="1"/>
    <xf numFmtId="164" fontId="1" fillId="10" borderId="0" xfId="0" applyNumberFormat="1" applyFont="1" applyFill="1"/>
    <xf numFmtId="164" fontId="4" fillId="0" borderId="0" xfId="0" applyNumberFormat="1" applyFont="1" applyBorder="1"/>
    <xf numFmtId="164" fontId="1" fillId="0" borderId="28" xfId="0" applyNumberFormat="1" applyFont="1" applyFill="1" applyBorder="1"/>
    <xf numFmtId="0" fontId="1" fillId="0" borderId="28" xfId="0" applyFont="1" applyFill="1" applyBorder="1"/>
    <xf numFmtId="164" fontId="1" fillId="6" borderId="21" xfId="0" applyNumberFormat="1" applyFont="1" applyFill="1" applyBorder="1"/>
    <xf numFmtId="0" fontId="1" fillId="6" borderId="21" xfId="0" applyFont="1" applyFill="1" applyBorder="1"/>
    <xf numFmtId="164" fontId="1" fillId="0" borderId="21" xfId="0" applyNumberFormat="1" applyFont="1" applyBorder="1" applyAlignment="1">
      <alignment horizontal="center"/>
    </xf>
    <xf numFmtId="164" fontId="1" fillId="0" borderId="27" xfId="0" applyNumberFormat="1" applyFont="1" applyFill="1" applyBorder="1" applyAlignment="1">
      <alignment horizontal="center"/>
    </xf>
    <xf numFmtId="0" fontId="1" fillId="16" borderId="0" xfId="0" applyFont="1" applyFill="1"/>
    <xf numFmtId="0" fontId="1" fillId="16" borderId="2" xfId="0" applyFont="1" applyFill="1" applyBorder="1"/>
    <xf numFmtId="164" fontId="1" fillId="16" borderId="0" xfId="0" applyNumberFormat="1" applyFont="1" applyFill="1"/>
    <xf numFmtId="164" fontId="1" fillId="16" borderId="1" xfId="0" applyNumberFormat="1" applyFont="1" applyFill="1" applyBorder="1"/>
    <xf numFmtId="0" fontId="1" fillId="16" borderId="0" xfId="0" applyFont="1" applyFill="1" applyBorder="1"/>
    <xf numFmtId="0" fontId="1" fillId="16" borderId="0" xfId="0" applyFont="1" applyFill="1" applyAlignment="1">
      <alignment horizontal="center"/>
    </xf>
    <xf numFmtId="0" fontId="1" fillId="17" borderId="0" xfId="0" applyFont="1" applyFill="1"/>
    <xf numFmtId="0" fontId="1" fillId="17" borderId="2" xfId="0" applyFont="1" applyFill="1" applyBorder="1"/>
    <xf numFmtId="164" fontId="1" fillId="17" borderId="0" xfId="0" applyNumberFormat="1" applyFont="1" applyFill="1"/>
    <xf numFmtId="164" fontId="1" fillId="17" borderId="1" xfId="0" applyNumberFormat="1" applyFont="1" applyFill="1" applyBorder="1"/>
    <xf numFmtId="0" fontId="1" fillId="17" borderId="0" xfId="0" applyFont="1" applyFill="1" applyBorder="1"/>
    <xf numFmtId="0" fontId="1" fillId="17" borderId="0" xfId="0" applyFont="1" applyFill="1" applyAlignment="1">
      <alignment horizontal="center"/>
    </xf>
    <xf numFmtId="0" fontId="1" fillId="12" borderId="2" xfId="0" applyFont="1" applyFill="1" applyBorder="1"/>
    <xf numFmtId="164" fontId="1" fillId="12" borderId="0" xfId="0" applyNumberFormat="1" applyFont="1" applyFill="1"/>
    <xf numFmtId="164" fontId="1" fillId="12" borderId="1" xfId="0" applyNumberFormat="1" applyFont="1" applyFill="1" applyBorder="1"/>
    <xf numFmtId="0" fontId="1" fillId="12" borderId="0" xfId="0" applyFont="1" applyFill="1" applyBorder="1"/>
    <xf numFmtId="0" fontId="1" fillId="12" borderId="0" xfId="0" applyFont="1" applyFill="1" applyAlignment="1">
      <alignment horizontal="center"/>
    </xf>
    <xf numFmtId="14" fontId="1" fillId="12" borderId="0" xfId="0" applyNumberFormat="1" applyFont="1" applyFill="1"/>
    <xf numFmtId="164" fontId="1" fillId="7" borderId="21" xfId="0" applyNumberFormat="1" applyFont="1" applyFill="1" applyBorder="1"/>
    <xf numFmtId="0" fontId="1" fillId="7" borderId="21" xfId="0" applyFont="1" applyFill="1" applyBorder="1"/>
    <xf numFmtId="164" fontId="1" fillId="0" borderId="21" xfId="0" applyNumberFormat="1" applyFont="1" applyFill="1" applyBorder="1" applyAlignment="1">
      <alignment horizontal="center"/>
    </xf>
    <xf numFmtId="164" fontId="1" fillId="0" borderId="27" xfId="0" applyNumberFormat="1" applyFont="1" applyBorder="1"/>
    <xf numFmtId="164" fontId="1" fillId="0" borderId="27" xfId="0" applyNumberFormat="1" applyFont="1" applyBorder="1" applyAlignment="1">
      <alignment horizontal="center"/>
    </xf>
    <xf numFmtId="0" fontId="1" fillId="18" borderId="0" xfId="0" applyFont="1" applyFill="1"/>
    <xf numFmtId="0" fontId="1" fillId="18" borderId="2" xfId="0" applyFont="1" applyFill="1" applyBorder="1"/>
    <xf numFmtId="164" fontId="1" fillId="18" borderId="0" xfId="0" applyNumberFormat="1" applyFont="1" applyFill="1"/>
    <xf numFmtId="164" fontId="1" fillId="18" borderId="1" xfId="0" applyNumberFormat="1" applyFont="1" applyFill="1" applyBorder="1"/>
    <xf numFmtId="0" fontId="1" fillId="18" borderId="0" xfId="0" applyFont="1" applyFill="1" applyBorder="1"/>
    <xf numFmtId="0" fontId="1" fillId="18" borderId="0" xfId="0" applyFont="1" applyFill="1" applyAlignment="1">
      <alignment horizontal="center"/>
    </xf>
    <xf numFmtId="0" fontId="1" fillId="19" borderId="0" xfId="0" applyFont="1" applyFill="1"/>
    <xf numFmtId="0" fontId="1" fillId="19" borderId="2" xfId="0" applyFont="1" applyFill="1" applyBorder="1"/>
    <xf numFmtId="164" fontId="1" fillId="19" borderId="0" xfId="0" applyNumberFormat="1" applyFont="1" applyFill="1"/>
    <xf numFmtId="164" fontId="1" fillId="19" borderId="1" xfId="0" applyNumberFormat="1" applyFont="1" applyFill="1" applyBorder="1"/>
    <xf numFmtId="0" fontId="1" fillId="19" borderId="0" xfId="0" applyFont="1" applyFill="1" applyBorder="1"/>
    <xf numFmtId="0" fontId="1" fillId="19" borderId="0" xfId="0" applyFont="1" applyFill="1" applyAlignment="1">
      <alignment horizontal="center"/>
    </xf>
    <xf numFmtId="0" fontId="1" fillId="20" borderId="0" xfId="0" applyFont="1" applyFill="1"/>
    <xf numFmtId="0" fontId="1" fillId="20" borderId="2" xfId="0" applyFont="1" applyFill="1" applyBorder="1"/>
    <xf numFmtId="164" fontId="1" fillId="20" borderId="0" xfId="0" applyNumberFormat="1" applyFont="1" applyFill="1"/>
    <xf numFmtId="164" fontId="1" fillId="20" borderId="1" xfId="0" applyNumberFormat="1" applyFont="1" applyFill="1" applyBorder="1"/>
    <xf numFmtId="0" fontId="1" fillId="20" borderId="0" xfId="0" applyFont="1" applyFill="1" applyBorder="1"/>
    <xf numFmtId="0" fontId="1" fillId="20" borderId="0" xfId="0" applyFont="1" applyFill="1" applyAlignment="1">
      <alignment horizontal="center"/>
    </xf>
    <xf numFmtId="0" fontId="1" fillId="21" borderId="0" xfId="0" applyFont="1" applyFill="1"/>
    <xf numFmtId="0" fontId="1" fillId="21" borderId="2" xfId="0" applyFont="1" applyFill="1" applyBorder="1"/>
    <xf numFmtId="164" fontId="1" fillId="21" borderId="0" xfId="0" applyNumberFormat="1" applyFont="1" applyFill="1"/>
    <xf numFmtId="164" fontId="1" fillId="21" borderId="1" xfId="0" applyNumberFormat="1" applyFont="1" applyFill="1" applyBorder="1"/>
    <xf numFmtId="0" fontId="1" fillId="21" borderId="0" xfId="0" applyFont="1" applyFill="1" applyBorder="1"/>
    <xf numFmtId="0" fontId="1" fillId="21" borderId="3" xfId="0" applyFont="1" applyFill="1" applyBorder="1"/>
    <xf numFmtId="0" fontId="1" fillId="21" borderId="0" xfId="0" applyFont="1" applyFill="1" applyAlignment="1">
      <alignment horizontal="center"/>
    </xf>
    <xf numFmtId="44" fontId="12" fillId="0" borderId="0" xfId="2" applyFont="1"/>
    <xf numFmtId="44" fontId="12" fillId="0" borderId="0" xfId="2" applyFont="1" applyAlignment="1">
      <alignment horizontal="center"/>
    </xf>
    <xf numFmtId="44" fontId="12" fillId="18" borderId="0" xfId="2" applyFont="1" applyFill="1"/>
    <xf numFmtId="44" fontId="12" fillId="19" borderId="0" xfId="2" applyFont="1" applyFill="1"/>
    <xf numFmtId="44" fontId="12" fillId="20" borderId="0" xfId="2" applyFont="1" applyFill="1"/>
    <xf numFmtId="44" fontId="12" fillId="18" borderId="6" xfId="2" applyFont="1" applyFill="1" applyBorder="1"/>
    <xf numFmtId="44" fontId="12" fillId="2" borderId="6" xfId="2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3" fontId="1" fillId="16" borderId="10" xfId="1" applyFont="1" applyFill="1" applyBorder="1"/>
    <xf numFmtId="43" fontId="1" fillId="16" borderId="0" xfId="1" applyFont="1" applyFill="1" applyBorder="1"/>
    <xf numFmtId="43" fontId="1" fillId="16" borderId="28" xfId="1" applyFont="1" applyFill="1" applyBorder="1"/>
    <xf numFmtId="44" fontId="1" fillId="0" borderId="0" xfId="2" applyFont="1"/>
    <xf numFmtId="44" fontId="1" fillId="0" borderId="0" xfId="2" applyFont="1" applyAlignment="1">
      <alignment horizontal="center"/>
    </xf>
    <xf numFmtId="0" fontId="5" fillId="22" borderId="0" xfId="0" applyFont="1" applyFill="1"/>
    <xf numFmtId="0" fontId="5" fillId="22" borderId="2" xfId="0" applyFont="1" applyFill="1" applyBorder="1"/>
    <xf numFmtId="164" fontId="5" fillId="22" borderId="0" xfId="0" applyNumberFormat="1" applyFont="1" applyFill="1"/>
    <xf numFmtId="164" fontId="5" fillId="22" borderId="1" xfId="0" applyNumberFormat="1" applyFont="1" applyFill="1" applyBorder="1"/>
    <xf numFmtId="0" fontId="5" fillId="22" borderId="0" xfId="0" applyFont="1" applyFill="1" applyBorder="1"/>
    <xf numFmtId="0" fontId="5" fillId="22" borderId="0" xfId="0" applyFont="1" applyFill="1" applyAlignment="1">
      <alignment horizontal="center"/>
    </xf>
    <xf numFmtId="0" fontId="11" fillId="22" borderId="0" xfId="0" applyFont="1" applyFill="1"/>
    <xf numFmtId="0" fontId="11" fillId="22" borderId="2" xfId="0" applyFont="1" applyFill="1" applyBorder="1"/>
    <xf numFmtId="164" fontId="11" fillId="22" borderId="0" xfId="0" applyNumberFormat="1" applyFont="1" applyFill="1"/>
    <xf numFmtId="164" fontId="11" fillId="22" borderId="1" xfId="0" applyNumberFormat="1" applyFont="1" applyFill="1" applyBorder="1"/>
    <xf numFmtId="0" fontId="11" fillId="22" borderId="0" xfId="0" applyFont="1" applyFill="1" applyBorder="1"/>
    <xf numFmtId="0" fontId="11" fillId="22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99FF99"/>
      <color rgb="FF00CC00"/>
      <color rgb="FFC2BA94"/>
      <color rgb="FF33CC33"/>
      <color rgb="FFF14B17"/>
      <color rgb="FF9999FF"/>
      <color rgb="FF6666FF"/>
      <color rgb="FFCCFF99"/>
      <color rgb="FFFFFF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138"/>
  <sheetViews>
    <sheetView tabSelected="1" zoomScaleNormal="100" workbookViewId="0">
      <selection activeCell="H87" sqref="H87"/>
    </sheetView>
  </sheetViews>
  <sheetFormatPr defaultColWidth="9.140625" defaultRowHeight="12.75" x14ac:dyDescent="0.2"/>
  <cols>
    <col min="1" max="1" width="14.140625" style="1" customWidth="1"/>
    <col min="2" max="2" width="25.5703125" style="1" customWidth="1"/>
    <col min="3" max="3" width="11.42578125" style="1" bestFit="1" customWidth="1"/>
    <col min="4" max="4" width="11.140625" style="1" customWidth="1"/>
    <col min="5" max="5" width="10.42578125" style="1" bestFit="1" customWidth="1"/>
    <col min="6" max="6" width="10.140625" style="1" customWidth="1"/>
    <col min="7" max="7" width="21.140625" style="1" customWidth="1"/>
    <col min="8" max="8" width="10.42578125" style="1" bestFit="1" customWidth="1"/>
    <col min="9" max="9" width="12.140625" style="129" customWidth="1"/>
    <col min="10" max="10" width="10.28515625" style="1" bestFit="1" customWidth="1"/>
    <col min="11" max="11" width="9.85546875" style="1" customWidth="1"/>
    <col min="12" max="12" width="5.140625" style="1" customWidth="1"/>
    <col min="13" max="13" width="18" style="1" customWidth="1"/>
    <col min="14" max="14" width="3.5703125" style="1" customWidth="1"/>
    <col min="15" max="15" width="10" style="1" customWidth="1"/>
    <col min="16" max="17" width="11.140625" style="1" customWidth="1"/>
    <col min="18" max="18" width="11.7109375" style="1" customWidth="1"/>
    <col min="19" max="19" width="11.28515625" style="1" customWidth="1"/>
    <col min="20" max="20" width="11.42578125" style="1" customWidth="1"/>
    <col min="21" max="21" width="10.28515625" style="77" customWidth="1"/>
    <col min="22" max="22" width="9.85546875" style="1" customWidth="1"/>
    <col min="23" max="23" width="10.140625" style="1" customWidth="1"/>
    <col min="24" max="24" width="9.85546875" style="1" customWidth="1"/>
    <col min="25" max="25" width="2.42578125" style="1" customWidth="1"/>
    <col min="26" max="26" width="10.28515625" style="77" customWidth="1"/>
    <col min="27" max="27" width="10.28515625" style="1" customWidth="1"/>
    <col min="28" max="28" width="12.28515625" style="1" customWidth="1"/>
    <col min="29" max="29" width="10" style="1" customWidth="1"/>
    <col min="30" max="30" width="11.42578125" style="120" customWidth="1"/>
    <col min="31" max="31" width="11.28515625" style="1" bestFit="1" customWidth="1"/>
    <col min="32" max="32" width="10" style="1" customWidth="1"/>
    <col min="33" max="33" width="10.28515625" style="1" bestFit="1" customWidth="1"/>
    <col min="34" max="34" width="11.85546875" style="18" customWidth="1"/>
    <col min="35" max="36" width="10.140625" style="1" customWidth="1"/>
    <col min="37" max="37" width="9.85546875" style="1" customWidth="1"/>
    <col min="38" max="38" width="2.140625" style="1" customWidth="1"/>
    <col min="39" max="39" width="11.5703125" style="18" customWidth="1"/>
    <col min="40" max="40" width="10.140625" style="1" customWidth="1"/>
    <col min="41" max="41" width="10.42578125" style="1" customWidth="1"/>
    <col min="42" max="42" width="9.85546875" style="1" customWidth="1"/>
    <col min="43" max="43" width="10.28515625" style="1" customWidth="1"/>
    <col min="44" max="46" width="10.140625" style="1" customWidth="1"/>
    <col min="47" max="47" width="9.85546875" style="1" customWidth="1"/>
    <col min="48" max="48" width="11.140625" style="1" bestFit="1" customWidth="1"/>
    <col min="49" max="49" width="11.28515625" style="1" bestFit="1" customWidth="1"/>
    <col min="50" max="50" width="9.85546875" style="1" customWidth="1"/>
    <col min="51" max="51" width="14.140625" style="1" customWidth="1"/>
    <col min="52" max="52" width="10.140625" style="1" bestFit="1" customWidth="1"/>
    <col min="53" max="16384" width="9.140625" style="1"/>
  </cols>
  <sheetData>
    <row r="1" spans="1:51" ht="14.25" x14ac:dyDescent="0.2">
      <c r="A1" s="290" t="str">
        <f>O1</f>
        <v>CITY OF SANTA MONICA UTILITY BILL - 2017-2018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2"/>
      <c r="O1" s="290" t="s">
        <v>169</v>
      </c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2"/>
      <c r="AH1" s="46"/>
    </row>
    <row r="2" spans="1:51" ht="14.25" x14ac:dyDescent="0.2">
      <c r="A2" s="293" t="s">
        <v>0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5"/>
      <c r="O2" s="293" t="s">
        <v>0</v>
      </c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5"/>
      <c r="AH2" s="46"/>
    </row>
    <row r="3" spans="1:51" ht="15" thickBot="1" x14ac:dyDescent="0.25">
      <c r="A3" s="296" t="s">
        <v>115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8"/>
      <c r="O3" s="296" t="s">
        <v>115</v>
      </c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8"/>
      <c r="AH3" s="46"/>
    </row>
    <row r="4" spans="1:51" x14ac:dyDescent="0.2">
      <c r="A4" s="19"/>
      <c r="B4" s="5"/>
      <c r="C4" s="5"/>
      <c r="D4" s="5"/>
      <c r="E4" s="2"/>
      <c r="F4" s="2"/>
      <c r="G4" s="2"/>
      <c r="H4" s="2"/>
      <c r="I4" s="128"/>
      <c r="J4" s="5"/>
      <c r="K4" s="5"/>
      <c r="L4" s="5"/>
      <c r="M4" s="20"/>
    </row>
    <row r="5" spans="1:51" x14ac:dyDescent="0.2">
      <c r="A5" s="21"/>
      <c r="B5" s="6"/>
      <c r="C5" s="6"/>
      <c r="D5" s="6"/>
      <c r="E5" s="6" t="s">
        <v>110</v>
      </c>
      <c r="F5" s="6" t="s">
        <v>109</v>
      </c>
      <c r="G5" s="6"/>
      <c r="H5" s="6"/>
      <c r="I5" s="64"/>
      <c r="J5" s="6"/>
      <c r="K5" s="6"/>
      <c r="L5" s="6"/>
      <c r="M5" s="22"/>
      <c r="O5" s="21"/>
      <c r="P5" s="6"/>
      <c r="Q5" s="6"/>
      <c r="R5" s="6"/>
      <c r="S5" s="6"/>
      <c r="T5" s="6"/>
      <c r="U5" s="78"/>
      <c r="V5" s="6"/>
      <c r="W5" s="6"/>
      <c r="X5" s="6"/>
      <c r="Y5" s="6"/>
      <c r="Z5" s="78"/>
      <c r="AA5" s="6"/>
      <c r="AB5" s="6"/>
      <c r="AC5" s="6"/>
      <c r="AD5" s="121"/>
      <c r="AE5" s="6"/>
      <c r="AF5" s="6"/>
      <c r="AG5" s="22"/>
      <c r="AH5" s="43"/>
    </row>
    <row r="6" spans="1:51" x14ac:dyDescent="0.2">
      <c r="A6" s="19"/>
      <c r="B6" s="5" t="s">
        <v>113</v>
      </c>
      <c r="C6" s="5" t="s">
        <v>120</v>
      </c>
      <c r="D6" s="5"/>
      <c r="E6" s="5" t="s">
        <v>66</v>
      </c>
      <c r="F6" s="5" t="s">
        <v>111</v>
      </c>
      <c r="G6" s="5" t="s">
        <v>114</v>
      </c>
      <c r="H6" s="5" t="s">
        <v>68</v>
      </c>
      <c r="I6" s="128" t="s">
        <v>66</v>
      </c>
      <c r="J6" s="5" t="s">
        <v>70</v>
      </c>
      <c r="K6" s="5"/>
      <c r="L6" s="5"/>
      <c r="M6" s="20" t="s">
        <v>74</v>
      </c>
      <c r="O6" s="19"/>
      <c r="P6" s="5"/>
      <c r="Q6" s="288" t="s">
        <v>154</v>
      </c>
      <c r="R6" s="288"/>
      <c r="S6" s="288"/>
      <c r="T6" s="288"/>
      <c r="U6" s="288" t="s">
        <v>155</v>
      </c>
      <c r="V6" s="288"/>
      <c r="W6" s="288"/>
      <c r="X6" s="288"/>
      <c r="Y6" s="128"/>
      <c r="Z6" s="91"/>
      <c r="AA6" s="5" t="s">
        <v>101</v>
      </c>
      <c r="AB6" s="5" t="s">
        <v>101</v>
      </c>
      <c r="AC6" s="5" t="s">
        <v>101</v>
      </c>
      <c r="AD6" s="122"/>
      <c r="AE6" s="5" t="s">
        <v>102</v>
      </c>
      <c r="AF6" s="5" t="s">
        <v>102</v>
      </c>
      <c r="AG6" s="20" t="s">
        <v>103</v>
      </c>
      <c r="AH6" s="43"/>
      <c r="AI6" s="1" t="s">
        <v>104</v>
      </c>
      <c r="AJ6" s="1" t="s">
        <v>104</v>
      </c>
      <c r="AK6" s="1" t="s">
        <v>104</v>
      </c>
      <c r="AN6" s="1" t="s">
        <v>105</v>
      </c>
      <c r="AO6" s="1" t="s">
        <v>105</v>
      </c>
      <c r="AP6" s="1" t="s">
        <v>106</v>
      </c>
      <c r="AQ6" s="18"/>
      <c r="AR6" s="1" t="s">
        <v>161</v>
      </c>
      <c r="AS6" s="1" t="s">
        <v>161</v>
      </c>
      <c r="AT6" s="1" t="s">
        <v>161</v>
      </c>
      <c r="AU6" s="289" t="s">
        <v>140</v>
      </c>
      <c r="AV6" s="289"/>
      <c r="AW6" s="289"/>
      <c r="AX6" s="289"/>
      <c r="AY6" s="129" t="s">
        <v>142</v>
      </c>
    </row>
    <row r="7" spans="1:51" x14ac:dyDescent="0.2">
      <c r="A7" s="23" t="s">
        <v>116</v>
      </c>
      <c r="B7" s="7"/>
      <c r="C7" s="7" t="s">
        <v>65</v>
      </c>
      <c r="D7" s="7" t="s">
        <v>108</v>
      </c>
      <c r="E7" s="7" t="s">
        <v>67</v>
      </c>
      <c r="F7" s="7" t="s">
        <v>67</v>
      </c>
      <c r="G7" s="10" t="s">
        <v>118</v>
      </c>
      <c r="H7" s="7" t="s">
        <v>69</v>
      </c>
      <c r="I7" s="31" t="s">
        <v>67</v>
      </c>
      <c r="J7" s="7" t="s">
        <v>71</v>
      </c>
      <c r="K7" s="7" t="s">
        <v>72</v>
      </c>
      <c r="L7" s="7" t="s">
        <v>73</v>
      </c>
      <c r="M7" s="24" t="s">
        <v>75</v>
      </c>
      <c r="O7" s="23"/>
      <c r="P7" s="7" t="s">
        <v>98</v>
      </c>
      <c r="Q7" s="36" t="s">
        <v>198</v>
      </c>
      <c r="R7" s="7" t="s">
        <v>65</v>
      </c>
      <c r="S7" s="7" t="s">
        <v>108</v>
      </c>
      <c r="T7" s="7" t="s">
        <v>99</v>
      </c>
      <c r="U7" s="79" t="s">
        <v>198</v>
      </c>
      <c r="V7" s="7" t="s">
        <v>65</v>
      </c>
      <c r="W7" s="7" t="s">
        <v>108</v>
      </c>
      <c r="X7" s="7" t="s">
        <v>99</v>
      </c>
      <c r="Y7" s="7"/>
      <c r="Z7" s="79" t="s">
        <v>198</v>
      </c>
      <c r="AA7" s="7" t="s">
        <v>65</v>
      </c>
      <c r="AB7" s="7" t="s">
        <v>108</v>
      </c>
      <c r="AC7" s="7" t="s">
        <v>99</v>
      </c>
      <c r="AD7" s="123" t="s">
        <v>198</v>
      </c>
      <c r="AE7" s="7" t="s">
        <v>65</v>
      </c>
      <c r="AF7" s="7" t="s">
        <v>108</v>
      </c>
      <c r="AG7" s="24" t="s">
        <v>99</v>
      </c>
      <c r="AH7" s="36" t="s">
        <v>198</v>
      </c>
      <c r="AI7" s="1" t="s">
        <v>65</v>
      </c>
      <c r="AJ7" s="1" t="s">
        <v>108</v>
      </c>
      <c r="AK7" s="1" t="s">
        <v>99</v>
      </c>
      <c r="AM7" s="36" t="s">
        <v>198</v>
      </c>
      <c r="AN7" s="1" t="s">
        <v>65</v>
      </c>
      <c r="AO7" s="1" t="s">
        <v>108</v>
      </c>
      <c r="AP7" s="1" t="s">
        <v>99</v>
      </c>
      <c r="AQ7" s="36" t="s">
        <v>198</v>
      </c>
      <c r="AR7" s="1" t="s">
        <v>65</v>
      </c>
      <c r="AS7" s="1" t="s">
        <v>108</v>
      </c>
      <c r="AT7" s="1" t="s">
        <v>99</v>
      </c>
      <c r="AU7" s="36" t="s">
        <v>198</v>
      </c>
      <c r="AV7" s="31" t="s">
        <v>65</v>
      </c>
      <c r="AW7" s="31" t="s">
        <v>108</v>
      </c>
      <c r="AX7" s="31" t="s">
        <v>99</v>
      </c>
      <c r="AY7" s="129" t="s">
        <v>141</v>
      </c>
    </row>
    <row r="8" spans="1:51" ht="13.5" thickBot="1" x14ac:dyDescent="0.25">
      <c r="B8" s="13" t="s">
        <v>117</v>
      </c>
      <c r="C8" s="3">
        <v>0</v>
      </c>
      <c r="D8" s="4">
        <v>0</v>
      </c>
      <c r="F8" s="5"/>
      <c r="G8" s="11" t="s">
        <v>119</v>
      </c>
      <c r="H8" s="3">
        <v>0</v>
      </c>
      <c r="J8" s="3">
        <f>C8+D8+H8</f>
        <v>0</v>
      </c>
      <c r="R8" s="3">
        <v>0</v>
      </c>
      <c r="S8" s="3">
        <v>0</v>
      </c>
      <c r="T8" s="3">
        <v>0</v>
      </c>
      <c r="V8" s="3">
        <v>0</v>
      </c>
      <c r="W8" s="3">
        <v>0</v>
      </c>
      <c r="X8" s="3">
        <v>0</v>
      </c>
      <c r="Y8" s="3"/>
      <c r="AA8" s="3">
        <v>0</v>
      </c>
      <c r="AB8" s="3">
        <v>0</v>
      </c>
      <c r="AC8" s="3">
        <v>0</v>
      </c>
      <c r="AE8" s="3">
        <v>0</v>
      </c>
      <c r="AF8" s="3">
        <v>0</v>
      </c>
      <c r="AG8" s="3">
        <v>0</v>
      </c>
      <c r="AI8" s="3">
        <v>0</v>
      </c>
      <c r="AJ8" s="3">
        <v>0</v>
      </c>
      <c r="AK8" s="3">
        <v>0</v>
      </c>
      <c r="AL8" s="3"/>
      <c r="AN8" s="3">
        <v>0</v>
      </c>
      <c r="AO8" s="4">
        <v>0</v>
      </c>
      <c r="AP8" s="3">
        <v>0</v>
      </c>
      <c r="AQ8" s="18"/>
      <c r="AR8" s="3">
        <v>0</v>
      </c>
      <c r="AS8" s="3">
        <v>0</v>
      </c>
      <c r="AT8" s="3">
        <v>0</v>
      </c>
      <c r="AU8" s="32">
        <f t="shared" ref="AU8:AU19" si="0">+Q8+U8+Z8+AD8+AH8+AM8+AQ8</f>
        <v>0</v>
      </c>
      <c r="AV8" s="3">
        <f t="shared" ref="AV8:AX39" si="1">SUM(R8,V8,AA8,AE8,AI8,AN8,AR8)</f>
        <v>0</v>
      </c>
      <c r="AW8" s="3">
        <f t="shared" si="1"/>
        <v>0</v>
      </c>
      <c r="AX8" s="3">
        <f t="shared" si="1"/>
        <v>0</v>
      </c>
      <c r="AY8" s="3">
        <f>SUM(AV8:AX8)</f>
        <v>0</v>
      </c>
    </row>
    <row r="9" spans="1:51" ht="13.5" thickBot="1" x14ac:dyDescent="0.25">
      <c r="A9" s="1" t="s">
        <v>3</v>
      </c>
      <c r="B9" s="9" t="s">
        <v>117</v>
      </c>
      <c r="C9" s="3">
        <v>0</v>
      </c>
      <c r="D9" s="4">
        <v>0</v>
      </c>
      <c r="F9" s="5"/>
      <c r="G9" s="9" t="s">
        <v>119</v>
      </c>
      <c r="H9" s="3">
        <v>0</v>
      </c>
      <c r="J9" s="3">
        <f t="shared" ref="J9:J83" si="2">C9+D9+H9</f>
        <v>0</v>
      </c>
      <c r="K9" s="1" t="s">
        <v>76</v>
      </c>
      <c r="L9" s="1" t="s">
        <v>107</v>
      </c>
      <c r="O9" s="1" t="s">
        <v>76</v>
      </c>
      <c r="P9" s="1" t="s">
        <v>3</v>
      </c>
      <c r="R9" s="3">
        <v>0</v>
      </c>
      <c r="S9" s="3">
        <v>0</v>
      </c>
      <c r="T9" s="3">
        <v>0</v>
      </c>
      <c r="V9" s="3">
        <v>0</v>
      </c>
      <c r="W9" s="3">
        <v>0</v>
      </c>
      <c r="X9" s="3">
        <v>0</v>
      </c>
      <c r="Y9" s="3"/>
      <c r="AA9" s="3">
        <v>0</v>
      </c>
      <c r="AB9" s="3">
        <v>0</v>
      </c>
      <c r="AC9" s="3">
        <v>0</v>
      </c>
      <c r="AE9" s="3">
        <v>0</v>
      </c>
      <c r="AF9" s="3">
        <v>0</v>
      </c>
      <c r="AG9" s="3">
        <v>0</v>
      </c>
      <c r="AI9" s="3">
        <v>0</v>
      </c>
      <c r="AJ9" s="3">
        <v>0</v>
      </c>
      <c r="AK9" s="3">
        <v>0</v>
      </c>
      <c r="AL9" s="3"/>
      <c r="AN9" s="3">
        <v>0</v>
      </c>
      <c r="AO9" s="4">
        <v>0</v>
      </c>
      <c r="AP9" s="3">
        <v>0</v>
      </c>
      <c r="AQ9" s="18"/>
      <c r="AR9" s="3">
        <v>0</v>
      </c>
      <c r="AS9" s="3">
        <v>0</v>
      </c>
      <c r="AT9" s="3">
        <v>0</v>
      </c>
      <c r="AU9" s="32">
        <f t="shared" si="0"/>
        <v>0</v>
      </c>
      <c r="AV9" s="3">
        <f t="shared" si="1"/>
        <v>0</v>
      </c>
      <c r="AW9" s="3">
        <f t="shared" si="1"/>
        <v>0</v>
      </c>
      <c r="AX9" s="3">
        <f t="shared" si="1"/>
        <v>0</v>
      </c>
      <c r="AY9" s="3">
        <f t="shared" ref="AY9:AY82" si="3">SUM(AV9:AX9)</f>
        <v>0</v>
      </c>
    </row>
    <row r="10" spans="1:51" ht="13.5" thickBot="1" x14ac:dyDescent="0.25">
      <c r="A10" s="1" t="s">
        <v>4</v>
      </c>
      <c r="B10" s="9" t="s">
        <v>117</v>
      </c>
      <c r="C10" s="3">
        <v>0</v>
      </c>
      <c r="D10" s="4">
        <v>0</v>
      </c>
      <c r="F10" s="5"/>
      <c r="G10" s="9" t="s">
        <v>117</v>
      </c>
      <c r="H10" s="3">
        <v>0</v>
      </c>
      <c r="J10" s="3">
        <f t="shared" si="2"/>
        <v>0</v>
      </c>
      <c r="K10" s="1" t="s">
        <v>76</v>
      </c>
      <c r="L10" s="1" t="s">
        <v>107</v>
      </c>
      <c r="O10" s="1" t="s">
        <v>76</v>
      </c>
      <c r="P10" s="1" t="s">
        <v>4</v>
      </c>
      <c r="R10" s="3">
        <v>0</v>
      </c>
      <c r="S10" s="3">
        <v>0</v>
      </c>
      <c r="T10" s="3">
        <v>0</v>
      </c>
      <c r="V10" s="3">
        <v>0</v>
      </c>
      <c r="W10" s="3">
        <v>0</v>
      </c>
      <c r="X10" s="3">
        <v>0</v>
      </c>
      <c r="Y10" s="3"/>
      <c r="AA10" s="3">
        <v>0</v>
      </c>
      <c r="AB10" s="3">
        <v>0</v>
      </c>
      <c r="AC10" s="3">
        <v>0</v>
      </c>
      <c r="AE10" s="3">
        <v>0</v>
      </c>
      <c r="AF10" s="3">
        <v>0</v>
      </c>
      <c r="AG10" s="3">
        <v>0</v>
      </c>
      <c r="AI10" s="3">
        <v>0</v>
      </c>
      <c r="AJ10" s="3">
        <v>0</v>
      </c>
      <c r="AK10" s="3">
        <v>0</v>
      </c>
      <c r="AL10" s="3"/>
      <c r="AN10" s="3">
        <v>0</v>
      </c>
      <c r="AO10" s="4">
        <v>0</v>
      </c>
      <c r="AP10" s="3">
        <v>0</v>
      </c>
      <c r="AQ10" s="18"/>
      <c r="AR10" s="3">
        <v>0</v>
      </c>
      <c r="AS10" s="3">
        <v>0</v>
      </c>
      <c r="AT10" s="3">
        <v>0</v>
      </c>
      <c r="AU10" s="32">
        <f t="shared" si="0"/>
        <v>0</v>
      </c>
      <c r="AV10" s="3">
        <f t="shared" si="1"/>
        <v>0</v>
      </c>
      <c r="AW10" s="3">
        <f t="shared" si="1"/>
        <v>0</v>
      </c>
      <c r="AX10" s="3">
        <f t="shared" si="1"/>
        <v>0</v>
      </c>
      <c r="AY10" s="3">
        <f t="shared" si="3"/>
        <v>0</v>
      </c>
    </row>
    <row r="11" spans="1:51" ht="13.5" thickBot="1" x14ac:dyDescent="0.25">
      <c r="A11" s="175" t="s">
        <v>5</v>
      </c>
      <c r="B11" s="176" t="s">
        <v>117</v>
      </c>
      <c r="C11" s="177">
        <v>219.52</v>
      </c>
      <c r="D11" s="178">
        <v>182.73</v>
      </c>
      <c r="E11" s="175"/>
      <c r="F11" s="179"/>
      <c r="G11" s="176" t="s">
        <v>117</v>
      </c>
      <c r="H11" s="177">
        <v>264.88</v>
      </c>
      <c r="I11" s="181"/>
      <c r="J11" s="177">
        <f t="shared" si="2"/>
        <v>667.13</v>
      </c>
      <c r="K11" s="175" t="s">
        <v>77</v>
      </c>
      <c r="L11" s="175" t="s">
        <v>240</v>
      </c>
      <c r="M11" s="175" t="s">
        <v>275</v>
      </c>
      <c r="N11" s="175"/>
      <c r="O11" s="175" t="s">
        <v>77</v>
      </c>
      <c r="P11" s="175" t="s">
        <v>5</v>
      </c>
      <c r="R11" s="3">
        <v>243.39</v>
      </c>
      <c r="S11" s="3">
        <v>212.56</v>
      </c>
      <c r="T11" s="3">
        <v>263.3</v>
      </c>
      <c r="V11" s="3">
        <v>119.56</v>
      </c>
      <c r="W11" s="3">
        <v>104.41</v>
      </c>
      <c r="X11" s="3">
        <v>264.88</v>
      </c>
      <c r="Y11" s="3"/>
      <c r="Z11" s="77">
        <v>4488</v>
      </c>
      <c r="AA11" s="3">
        <v>25.62</v>
      </c>
      <c r="AB11" s="3">
        <v>22.37</v>
      </c>
      <c r="AC11" s="3">
        <v>264.88</v>
      </c>
      <c r="AD11" s="120">
        <v>11220</v>
      </c>
      <c r="AE11" s="3">
        <v>64.05</v>
      </c>
      <c r="AF11" s="3">
        <v>55.94</v>
      </c>
      <c r="AG11" s="3">
        <v>264.88</v>
      </c>
      <c r="AH11" s="18">
        <f>11220+16456</f>
        <v>27676</v>
      </c>
      <c r="AI11" s="3">
        <v>165.76</v>
      </c>
      <c r="AJ11" s="3">
        <v>137.97999999999999</v>
      </c>
      <c r="AK11" s="3">
        <v>264.88</v>
      </c>
      <c r="AL11" s="3"/>
      <c r="AN11" s="177">
        <f>C11</f>
        <v>219.52</v>
      </c>
      <c r="AO11" s="178">
        <f>D11</f>
        <v>182.73</v>
      </c>
      <c r="AP11" s="177">
        <f>H11</f>
        <v>264.88</v>
      </c>
      <c r="AQ11" s="18"/>
      <c r="AR11" s="131">
        <v>0</v>
      </c>
      <c r="AS11" s="131">
        <v>0</v>
      </c>
      <c r="AT11" s="131">
        <v>0</v>
      </c>
      <c r="AU11" s="138">
        <f t="shared" si="0"/>
        <v>43384</v>
      </c>
      <c r="AV11" s="131">
        <f t="shared" si="1"/>
        <v>837.9</v>
      </c>
      <c r="AW11" s="131">
        <f t="shared" si="1"/>
        <v>715.99</v>
      </c>
      <c r="AX11" s="131">
        <f t="shared" si="1"/>
        <v>1587.7000000000003</v>
      </c>
      <c r="AY11" s="131">
        <f t="shared" si="3"/>
        <v>3141.59</v>
      </c>
    </row>
    <row r="12" spans="1:51" ht="13.5" thickBot="1" x14ac:dyDescent="0.25">
      <c r="A12" s="161" t="s">
        <v>6</v>
      </c>
      <c r="B12" s="162" t="s">
        <v>117</v>
      </c>
      <c r="C12" s="163">
        <v>386.1</v>
      </c>
      <c r="D12" s="164">
        <v>0</v>
      </c>
      <c r="E12" s="161"/>
      <c r="F12" s="165"/>
      <c r="G12" s="162" t="s">
        <v>119</v>
      </c>
      <c r="H12" s="163">
        <v>0</v>
      </c>
      <c r="I12" s="166"/>
      <c r="J12" s="163">
        <f t="shared" si="2"/>
        <v>386.1</v>
      </c>
      <c r="K12" s="161" t="s">
        <v>77</v>
      </c>
      <c r="L12" s="161" t="s">
        <v>222</v>
      </c>
      <c r="M12" s="161" t="s">
        <v>275</v>
      </c>
      <c r="N12" s="161"/>
      <c r="O12" s="161" t="s">
        <v>77</v>
      </c>
      <c r="P12" s="161" t="s">
        <v>6</v>
      </c>
      <c r="R12" s="3">
        <v>367.71</v>
      </c>
      <c r="S12" s="3">
        <v>0</v>
      </c>
      <c r="T12" s="3">
        <v>0</v>
      </c>
      <c r="V12" s="3">
        <v>367.71</v>
      </c>
      <c r="W12" s="3">
        <v>0</v>
      </c>
      <c r="X12" s="3">
        <v>0</v>
      </c>
      <c r="Y12" s="3"/>
      <c r="AA12" s="3">
        <v>367.71</v>
      </c>
      <c r="AB12" s="3">
        <v>0</v>
      </c>
      <c r="AC12" s="3">
        <v>0</v>
      </c>
      <c r="AD12" s="120">
        <v>0</v>
      </c>
      <c r="AE12" s="3">
        <v>386.1</v>
      </c>
      <c r="AF12" s="3">
        <v>0</v>
      </c>
      <c r="AG12" s="3">
        <v>0</v>
      </c>
      <c r="AI12" s="3">
        <v>0</v>
      </c>
      <c r="AJ12" s="3">
        <v>0</v>
      </c>
      <c r="AK12" s="3">
        <v>0</v>
      </c>
      <c r="AL12" s="3"/>
      <c r="AN12" s="163">
        <f>C12</f>
        <v>386.1</v>
      </c>
      <c r="AO12" s="164">
        <v>0</v>
      </c>
      <c r="AP12" s="163">
        <v>0</v>
      </c>
      <c r="AQ12" s="18"/>
      <c r="AR12" s="131">
        <v>0</v>
      </c>
      <c r="AS12" s="131">
        <v>0</v>
      </c>
      <c r="AT12" s="131">
        <v>0</v>
      </c>
      <c r="AU12" s="138">
        <f t="shared" si="0"/>
        <v>0</v>
      </c>
      <c r="AV12" s="131">
        <f t="shared" si="1"/>
        <v>1875.33</v>
      </c>
      <c r="AW12" s="131">
        <f t="shared" si="1"/>
        <v>0</v>
      </c>
      <c r="AX12" s="131">
        <f t="shared" si="1"/>
        <v>0</v>
      </c>
      <c r="AY12" s="131">
        <f>SUM(AV12:AX12)</f>
        <v>1875.33</v>
      </c>
    </row>
    <row r="13" spans="1:51" ht="13.5" thickBot="1" x14ac:dyDescent="0.25">
      <c r="A13" s="175" t="s">
        <v>7</v>
      </c>
      <c r="B13" s="176" t="s">
        <v>117</v>
      </c>
      <c r="C13" s="177">
        <v>264.32</v>
      </c>
      <c r="D13" s="178">
        <v>220.02</v>
      </c>
      <c r="E13" s="175"/>
      <c r="F13" s="179"/>
      <c r="G13" s="176" t="s">
        <v>117</v>
      </c>
      <c r="H13" s="177">
        <v>396.42</v>
      </c>
      <c r="I13" s="181"/>
      <c r="J13" s="177">
        <f t="shared" si="2"/>
        <v>880.76</v>
      </c>
      <c r="K13" s="175" t="s">
        <v>77</v>
      </c>
      <c r="L13" s="175" t="s">
        <v>240</v>
      </c>
      <c r="M13" s="175" t="s">
        <v>275</v>
      </c>
      <c r="N13" s="175"/>
      <c r="O13" s="175" t="s">
        <v>77</v>
      </c>
      <c r="P13" s="175" t="s">
        <v>7</v>
      </c>
      <c r="R13" s="3">
        <v>456.89</v>
      </c>
      <c r="S13" s="3">
        <v>399.01</v>
      </c>
      <c r="T13" s="3">
        <v>394.04</v>
      </c>
      <c r="U13" s="77">
        <v>55352</v>
      </c>
      <c r="V13" s="3">
        <v>315.98</v>
      </c>
      <c r="W13" s="3">
        <v>275.95</v>
      </c>
      <c r="X13" s="3">
        <v>396.42</v>
      </c>
      <c r="Y13" s="3"/>
      <c r="Z13" s="77">
        <v>35904</v>
      </c>
      <c r="AA13" s="3">
        <v>204.96</v>
      </c>
      <c r="AB13" s="3">
        <v>179</v>
      </c>
      <c r="AC13" s="3">
        <v>396.42</v>
      </c>
      <c r="AD13" s="120">
        <v>36652</v>
      </c>
      <c r="AE13" s="3">
        <v>209.23</v>
      </c>
      <c r="AF13" s="3">
        <v>182.73</v>
      </c>
      <c r="AG13" s="3">
        <v>396.42</v>
      </c>
      <c r="AH13" s="18">
        <v>35156</v>
      </c>
      <c r="AI13" s="3">
        <v>210.56</v>
      </c>
      <c r="AJ13" s="3">
        <v>175.27</v>
      </c>
      <c r="AK13" s="3">
        <v>396.42</v>
      </c>
      <c r="AL13" s="3"/>
      <c r="AN13" s="177">
        <f>C13</f>
        <v>264.32</v>
      </c>
      <c r="AO13" s="178">
        <f>D13</f>
        <v>220.02</v>
      </c>
      <c r="AP13" s="177">
        <f>H13</f>
        <v>396.42</v>
      </c>
      <c r="AQ13" s="18"/>
      <c r="AR13" s="131">
        <v>0</v>
      </c>
      <c r="AS13" s="131">
        <v>0</v>
      </c>
      <c r="AT13" s="131">
        <v>0</v>
      </c>
      <c r="AU13" s="138">
        <f t="shared" si="0"/>
        <v>163064</v>
      </c>
      <c r="AV13" s="131">
        <f t="shared" si="1"/>
        <v>1661.9399999999998</v>
      </c>
      <c r="AW13" s="131">
        <f t="shared" si="1"/>
        <v>1431.98</v>
      </c>
      <c r="AX13" s="131">
        <f t="shared" si="1"/>
        <v>2376.1400000000003</v>
      </c>
      <c r="AY13" s="131">
        <f t="shared" si="3"/>
        <v>5470.06</v>
      </c>
    </row>
    <row r="14" spans="1:51" ht="13.5" thickBot="1" x14ac:dyDescent="0.25">
      <c r="A14" s="1" t="s">
        <v>158</v>
      </c>
      <c r="B14" s="9" t="s">
        <v>117</v>
      </c>
      <c r="C14" s="3">
        <v>0</v>
      </c>
      <c r="D14" s="4">
        <v>0</v>
      </c>
      <c r="F14" s="5"/>
      <c r="G14" s="9" t="s">
        <v>117</v>
      </c>
      <c r="H14" s="3">
        <v>0</v>
      </c>
      <c r="J14" s="3">
        <f t="shared" si="2"/>
        <v>0</v>
      </c>
      <c r="K14" s="1" t="s">
        <v>160</v>
      </c>
      <c r="L14" s="1" t="s">
        <v>107</v>
      </c>
      <c r="M14" s="1" t="s">
        <v>159</v>
      </c>
      <c r="O14" s="1" t="s">
        <v>160</v>
      </c>
      <c r="P14" s="1" t="s">
        <v>158</v>
      </c>
      <c r="R14" s="3">
        <v>0</v>
      </c>
      <c r="S14" s="3">
        <v>0</v>
      </c>
      <c r="T14" s="3">
        <v>0</v>
      </c>
      <c r="V14" s="3">
        <v>0</v>
      </c>
      <c r="W14" s="3">
        <v>0</v>
      </c>
      <c r="X14" s="3">
        <v>0</v>
      </c>
      <c r="Y14" s="3"/>
      <c r="AA14" s="3">
        <v>0</v>
      </c>
      <c r="AB14" s="3">
        <v>0</v>
      </c>
      <c r="AC14" s="3">
        <v>0</v>
      </c>
      <c r="AE14" s="3">
        <v>0</v>
      </c>
      <c r="AF14" s="3">
        <v>0</v>
      </c>
      <c r="AG14" s="3">
        <v>0</v>
      </c>
      <c r="AI14" s="3">
        <v>0</v>
      </c>
      <c r="AJ14" s="3">
        <v>0</v>
      </c>
      <c r="AK14" s="3">
        <v>0</v>
      </c>
      <c r="AL14" s="3"/>
      <c r="AN14" s="3">
        <v>0</v>
      </c>
      <c r="AO14" s="4">
        <v>0</v>
      </c>
      <c r="AP14" s="3">
        <v>0</v>
      </c>
      <c r="AQ14" s="18"/>
      <c r="AR14" s="131">
        <v>0</v>
      </c>
      <c r="AS14" s="131">
        <v>0</v>
      </c>
      <c r="AT14" s="131">
        <v>0</v>
      </c>
      <c r="AU14" s="138">
        <f t="shared" si="0"/>
        <v>0</v>
      </c>
      <c r="AV14" s="131">
        <f t="shared" si="1"/>
        <v>0</v>
      </c>
      <c r="AW14" s="131">
        <f t="shared" si="1"/>
        <v>0</v>
      </c>
      <c r="AX14" s="131">
        <f t="shared" si="1"/>
        <v>0</v>
      </c>
      <c r="AY14" s="131">
        <f t="shared" si="3"/>
        <v>0</v>
      </c>
    </row>
    <row r="15" spans="1:51" ht="13.5" thickBot="1" x14ac:dyDescent="0.25">
      <c r="A15" s="244" t="s">
        <v>8</v>
      </c>
      <c r="B15" s="245" t="s">
        <v>117</v>
      </c>
      <c r="C15" s="246">
        <v>1886.08</v>
      </c>
      <c r="D15" s="247">
        <v>1569.95</v>
      </c>
      <c r="E15" s="244"/>
      <c r="F15" s="248"/>
      <c r="G15" s="245" t="s">
        <v>117</v>
      </c>
      <c r="H15" s="246">
        <v>266.16000000000003</v>
      </c>
      <c r="I15" s="249"/>
      <c r="J15" s="246">
        <f t="shared" si="2"/>
        <v>3722.1899999999996</v>
      </c>
      <c r="K15" s="244" t="s">
        <v>78</v>
      </c>
      <c r="L15" s="244" t="s">
        <v>263</v>
      </c>
      <c r="M15" s="244" t="s">
        <v>287</v>
      </c>
      <c r="N15" s="244"/>
      <c r="O15" s="244" t="s">
        <v>78</v>
      </c>
      <c r="P15" s="244" t="s">
        <v>8</v>
      </c>
      <c r="R15" s="3">
        <v>1473.15</v>
      </c>
      <c r="S15" s="3">
        <v>1286.54</v>
      </c>
      <c r="T15" s="3">
        <v>259.37</v>
      </c>
      <c r="V15" s="3">
        <v>2233.21</v>
      </c>
      <c r="W15" s="3">
        <v>1950.32</v>
      </c>
      <c r="X15" s="3">
        <v>264.88</v>
      </c>
      <c r="Y15" s="3"/>
      <c r="Z15" s="77">
        <v>268532</v>
      </c>
      <c r="AA15" s="3">
        <v>1532.93</v>
      </c>
      <c r="AB15" s="3">
        <v>1338.75</v>
      </c>
      <c r="AC15" s="3">
        <v>264.88</v>
      </c>
      <c r="AE15" s="3">
        <v>845.46</v>
      </c>
      <c r="AF15" s="3">
        <v>738.36</v>
      </c>
      <c r="AG15" s="3">
        <v>264.88</v>
      </c>
      <c r="AH15" s="18">
        <v>110704</v>
      </c>
      <c r="AI15" s="3">
        <v>663.04</v>
      </c>
      <c r="AJ15" s="3">
        <v>551.91</v>
      </c>
      <c r="AK15" s="3">
        <v>264.88</v>
      </c>
      <c r="AL15" s="3"/>
      <c r="AM15" s="18">
        <v>121176</v>
      </c>
      <c r="AN15" s="3">
        <v>1886.08</v>
      </c>
      <c r="AO15" s="4">
        <v>1569.95</v>
      </c>
      <c r="AP15" s="3">
        <v>266.16000000000003</v>
      </c>
      <c r="AQ15" s="18">
        <v>421</v>
      </c>
      <c r="AR15" s="131">
        <v>0</v>
      </c>
      <c r="AS15" s="131">
        <v>0</v>
      </c>
      <c r="AT15" s="131">
        <v>0</v>
      </c>
      <c r="AU15" s="138">
        <f t="shared" si="0"/>
        <v>500833</v>
      </c>
      <c r="AV15" s="131">
        <f t="shared" si="1"/>
        <v>8633.869999999999</v>
      </c>
      <c r="AW15" s="131">
        <f t="shared" si="1"/>
        <v>7435.829999999999</v>
      </c>
      <c r="AX15" s="131">
        <f t="shared" si="1"/>
        <v>1585.05</v>
      </c>
      <c r="AY15" s="131">
        <f t="shared" si="3"/>
        <v>17654.749999999996</v>
      </c>
    </row>
    <row r="16" spans="1:51" ht="13.5" thickBot="1" x14ac:dyDescent="0.25">
      <c r="A16" s="244" t="s">
        <v>9</v>
      </c>
      <c r="B16" s="245" t="s">
        <v>117</v>
      </c>
      <c r="C16" s="246">
        <v>35.840000000000003</v>
      </c>
      <c r="D16" s="247">
        <v>29.83</v>
      </c>
      <c r="E16" s="244"/>
      <c r="F16" s="248"/>
      <c r="G16" s="245" t="s">
        <v>117</v>
      </c>
      <c r="H16" s="246">
        <v>266.16000000000003</v>
      </c>
      <c r="I16" s="249"/>
      <c r="J16" s="246">
        <f t="shared" si="2"/>
        <v>331.83000000000004</v>
      </c>
      <c r="K16" s="244" t="s">
        <v>78</v>
      </c>
      <c r="L16" s="244" t="s">
        <v>263</v>
      </c>
      <c r="M16" s="244" t="s">
        <v>287</v>
      </c>
      <c r="N16" s="244"/>
      <c r="O16" s="244" t="s">
        <v>78</v>
      </c>
      <c r="P16" s="244" t="s">
        <v>9</v>
      </c>
      <c r="R16" s="3">
        <v>55.51</v>
      </c>
      <c r="S16" s="3">
        <v>48.48</v>
      </c>
      <c r="T16" s="3">
        <v>259.37</v>
      </c>
      <c r="V16" s="3">
        <v>42.7</v>
      </c>
      <c r="W16" s="3">
        <v>37.29</v>
      </c>
      <c r="X16" s="3">
        <v>264.88</v>
      </c>
      <c r="Y16" s="3"/>
      <c r="Z16" s="77">
        <v>11968</v>
      </c>
      <c r="AA16" s="3">
        <v>68.319999999999993</v>
      </c>
      <c r="AB16" s="3">
        <v>59.67</v>
      </c>
      <c r="AC16" s="3">
        <v>264.88</v>
      </c>
      <c r="AE16" s="3">
        <v>59.78</v>
      </c>
      <c r="AF16" s="3">
        <v>52.21</v>
      </c>
      <c r="AG16" s="3">
        <v>264.88</v>
      </c>
      <c r="AH16" s="18">
        <v>8228</v>
      </c>
      <c r="AI16" s="3">
        <v>49.28</v>
      </c>
      <c r="AJ16" s="3">
        <v>41.02</v>
      </c>
      <c r="AK16" s="3">
        <v>264.88</v>
      </c>
      <c r="AL16" s="3"/>
      <c r="AM16" s="18">
        <f>2992+5984</f>
        <v>8976</v>
      </c>
      <c r="AN16" s="3">
        <v>35.840000000000003</v>
      </c>
      <c r="AO16" s="4">
        <v>29.83</v>
      </c>
      <c r="AP16" s="3">
        <v>266.16000000000003</v>
      </c>
      <c r="AQ16" s="18">
        <v>8</v>
      </c>
      <c r="AR16" s="131">
        <v>0</v>
      </c>
      <c r="AS16" s="131">
        <v>0</v>
      </c>
      <c r="AT16" s="131">
        <v>0</v>
      </c>
      <c r="AU16" s="138">
        <f t="shared" si="0"/>
        <v>29180</v>
      </c>
      <c r="AV16" s="131">
        <f t="shared" si="1"/>
        <v>311.43000000000006</v>
      </c>
      <c r="AW16" s="131">
        <f t="shared" si="1"/>
        <v>268.5</v>
      </c>
      <c r="AX16" s="131">
        <f t="shared" si="1"/>
        <v>1585.05</v>
      </c>
      <c r="AY16" s="131">
        <f t="shared" si="3"/>
        <v>2164.98</v>
      </c>
    </row>
    <row r="17" spans="1:54" ht="13.5" thickBot="1" x14ac:dyDescent="0.25">
      <c r="A17" s="244" t="s">
        <v>10</v>
      </c>
      <c r="B17" s="245" t="s">
        <v>117</v>
      </c>
      <c r="C17" s="246">
        <v>1335.04</v>
      </c>
      <c r="D17" s="247">
        <v>1111.27</v>
      </c>
      <c r="E17" s="244"/>
      <c r="F17" s="248"/>
      <c r="G17" s="245" t="s">
        <v>117</v>
      </c>
      <c r="H17" s="246">
        <v>532.36</v>
      </c>
      <c r="I17" s="249"/>
      <c r="J17" s="246">
        <f t="shared" si="2"/>
        <v>2978.67</v>
      </c>
      <c r="K17" s="244" t="s">
        <v>78</v>
      </c>
      <c r="L17" s="244" t="s">
        <v>263</v>
      </c>
      <c r="M17" s="244" t="s">
        <v>289</v>
      </c>
      <c r="N17" s="244"/>
      <c r="O17" s="244" t="s">
        <v>78</v>
      </c>
      <c r="P17" s="244" t="s">
        <v>10</v>
      </c>
      <c r="R17" s="3">
        <v>922.32</v>
      </c>
      <c r="S17" s="3">
        <v>805.49</v>
      </c>
      <c r="T17" s="3">
        <v>518.78</v>
      </c>
      <c r="V17" s="3">
        <v>640.5</v>
      </c>
      <c r="W17" s="3">
        <v>559.37</v>
      </c>
      <c r="X17" s="3">
        <v>529.79</v>
      </c>
      <c r="Y17" s="3"/>
      <c r="Z17" s="77">
        <v>137632</v>
      </c>
      <c r="AA17" s="3">
        <v>785.68</v>
      </c>
      <c r="AB17" s="3">
        <v>686.15</v>
      </c>
      <c r="AC17" s="3">
        <v>529.79</v>
      </c>
      <c r="AE17" s="3">
        <v>811.3</v>
      </c>
      <c r="AF17" s="3">
        <v>708.53</v>
      </c>
      <c r="AG17" s="3">
        <v>529.79</v>
      </c>
      <c r="AH17" s="18">
        <v>122672</v>
      </c>
      <c r="AI17" s="3">
        <v>734.72</v>
      </c>
      <c r="AJ17" s="3">
        <v>0</v>
      </c>
      <c r="AK17" s="3">
        <v>0</v>
      </c>
      <c r="AL17" s="3"/>
      <c r="AM17" s="18">
        <f>24684+73304</f>
        <v>97988</v>
      </c>
      <c r="AN17" s="3">
        <v>1335.04</v>
      </c>
      <c r="AO17" s="4">
        <v>1111.27</v>
      </c>
      <c r="AP17" s="3">
        <v>532.36</v>
      </c>
      <c r="AQ17" s="18">
        <v>298</v>
      </c>
      <c r="AR17" s="131">
        <v>0</v>
      </c>
      <c r="AS17" s="131">
        <v>0</v>
      </c>
      <c r="AT17" s="131">
        <v>0</v>
      </c>
      <c r="AU17" s="138">
        <f t="shared" si="0"/>
        <v>358590</v>
      </c>
      <c r="AV17" s="131">
        <f t="shared" si="1"/>
        <v>5229.5600000000004</v>
      </c>
      <c r="AW17" s="131">
        <f t="shared" si="1"/>
        <v>3870.81</v>
      </c>
      <c r="AX17" s="131">
        <f t="shared" si="1"/>
        <v>2640.5099999999998</v>
      </c>
      <c r="AY17" s="131">
        <f t="shared" si="3"/>
        <v>11740.880000000001</v>
      </c>
    </row>
    <row r="18" spans="1:54" ht="13.5" thickBot="1" x14ac:dyDescent="0.25">
      <c r="A18" s="1" t="s">
        <v>11</v>
      </c>
      <c r="B18" s="9" t="s">
        <v>117</v>
      </c>
      <c r="C18" s="3"/>
      <c r="D18" s="4"/>
      <c r="F18" s="5"/>
      <c r="G18" s="9" t="s">
        <v>117</v>
      </c>
      <c r="H18" s="3"/>
      <c r="J18" s="3">
        <f>C18+D18+H18</f>
        <v>0</v>
      </c>
      <c r="K18" s="1" t="s">
        <v>79</v>
      </c>
      <c r="L18" s="1" t="s">
        <v>240</v>
      </c>
      <c r="M18" s="55" t="s">
        <v>268</v>
      </c>
      <c r="O18" s="1" t="s">
        <v>79</v>
      </c>
      <c r="P18" s="1" t="s">
        <v>11</v>
      </c>
      <c r="R18" s="3">
        <v>828.38</v>
      </c>
      <c r="S18" s="3">
        <v>723.45</v>
      </c>
      <c r="T18" s="3">
        <v>520.67999999999995</v>
      </c>
      <c r="V18" s="3">
        <v>1020.53</v>
      </c>
      <c r="W18" s="3">
        <v>891.25</v>
      </c>
      <c r="X18" s="3">
        <v>529.79</v>
      </c>
      <c r="Y18" s="3"/>
      <c r="Z18" s="77">
        <v>238612</v>
      </c>
      <c r="AA18" s="3">
        <v>1362.13</v>
      </c>
      <c r="AB18" s="3">
        <v>1189.58</v>
      </c>
      <c r="AC18" s="3">
        <v>529.79</v>
      </c>
      <c r="AD18" s="120">
        <v>145112</v>
      </c>
      <c r="AE18" s="3">
        <v>828.38</v>
      </c>
      <c r="AF18" s="3">
        <v>723.45</v>
      </c>
      <c r="AG18" s="3">
        <v>529.79</v>
      </c>
      <c r="AH18" s="18">
        <v>166056</v>
      </c>
      <c r="AI18" s="3">
        <v>994.56</v>
      </c>
      <c r="AJ18" s="3">
        <v>827.86</v>
      </c>
      <c r="AK18" s="3">
        <v>529.79</v>
      </c>
      <c r="AL18" s="3"/>
      <c r="AM18" s="18">
        <f>14960+182512</f>
        <v>197472</v>
      </c>
      <c r="AN18" s="3">
        <v>1093.1199999999999</v>
      </c>
      <c r="AO18" s="4">
        <v>984.48</v>
      </c>
      <c r="AP18" s="3">
        <v>529.79</v>
      </c>
      <c r="AQ18" s="18"/>
      <c r="AR18" s="3">
        <v>0</v>
      </c>
      <c r="AS18" s="3">
        <v>0</v>
      </c>
      <c r="AT18" s="3">
        <v>0</v>
      </c>
      <c r="AU18" s="32">
        <f t="shared" si="0"/>
        <v>747252</v>
      </c>
      <c r="AV18" s="3">
        <f t="shared" si="1"/>
        <v>6127.0999999999995</v>
      </c>
      <c r="AW18" s="3">
        <f t="shared" si="1"/>
        <v>5340.07</v>
      </c>
      <c r="AX18" s="3">
        <f t="shared" si="1"/>
        <v>3169.6299999999997</v>
      </c>
      <c r="AY18" s="3">
        <f t="shared" si="3"/>
        <v>14636.799999999997</v>
      </c>
    </row>
    <row r="19" spans="1:54" ht="13.5" thickBot="1" x14ac:dyDescent="0.25">
      <c r="A19" s="1" t="s">
        <v>12</v>
      </c>
      <c r="B19" s="9" t="s">
        <v>117</v>
      </c>
      <c r="C19" s="3"/>
      <c r="D19" s="4"/>
      <c r="F19" s="5"/>
      <c r="G19" s="9" t="s">
        <v>117</v>
      </c>
      <c r="H19" s="3"/>
      <c r="J19" s="3">
        <f t="shared" si="2"/>
        <v>0</v>
      </c>
      <c r="K19" s="1" t="s">
        <v>79</v>
      </c>
      <c r="L19" s="1" t="s">
        <v>240</v>
      </c>
      <c r="M19" s="55" t="s">
        <v>244</v>
      </c>
      <c r="O19" s="1" t="s">
        <v>79</v>
      </c>
      <c r="P19" s="1" t="s">
        <v>12</v>
      </c>
      <c r="R19" s="3">
        <v>1285.27</v>
      </c>
      <c r="S19" s="3">
        <v>1122.46</v>
      </c>
      <c r="T19" s="3">
        <v>260.32</v>
      </c>
      <c r="V19" s="3">
        <v>1379.21</v>
      </c>
      <c r="W19" s="3">
        <v>1204.5</v>
      </c>
      <c r="X19" s="3">
        <v>264.88</v>
      </c>
      <c r="Y19" s="3"/>
      <c r="Z19" s="77">
        <v>130152</v>
      </c>
      <c r="AA19" s="3">
        <v>742.98</v>
      </c>
      <c r="AB19" s="3">
        <v>648.86</v>
      </c>
      <c r="AC19" s="3">
        <v>264.88</v>
      </c>
      <c r="AD19" s="120">
        <v>63580</v>
      </c>
      <c r="AE19" s="3">
        <v>362.95</v>
      </c>
      <c r="AF19" s="3">
        <v>316.97000000000003</v>
      </c>
      <c r="AG19" s="3">
        <v>264.88</v>
      </c>
      <c r="AH19" s="18">
        <v>56100</v>
      </c>
      <c r="AI19" s="3">
        <v>336</v>
      </c>
      <c r="AJ19" s="3">
        <v>279.68</v>
      </c>
      <c r="AK19" s="3">
        <v>264.88</v>
      </c>
      <c r="AL19" s="3"/>
      <c r="AM19" s="18">
        <v>121176</v>
      </c>
      <c r="AN19" s="3">
        <v>725.76</v>
      </c>
      <c r="AO19" s="4">
        <v>604.11</v>
      </c>
      <c r="AP19" s="3">
        <v>264.88</v>
      </c>
      <c r="AQ19" s="18"/>
      <c r="AR19" s="3">
        <v>0</v>
      </c>
      <c r="AS19" s="3">
        <v>0</v>
      </c>
      <c r="AT19" s="3">
        <v>0</v>
      </c>
      <c r="AU19" s="32">
        <f t="shared" si="0"/>
        <v>371008</v>
      </c>
      <c r="AV19" s="3">
        <f t="shared" si="1"/>
        <v>4832.17</v>
      </c>
      <c r="AW19" s="3">
        <f t="shared" si="1"/>
        <v>4176.58</v>
      </c>
      <c r="AX19" s="3">
        <f t="shared" si="1"/>
        <v>1584.7200000000003</v>
      </c>
      <c r="AY19" s="3">
        <f t="shared" si="3"/>
        <v>10593.470000000001</v>
      </c>
      <c r="AZ19" s="3"/>
    </row>
    <row r="20" spans="1:54" ht="13.5" thickBot="1" x14ac:dyDescent="0.25">
      <c r="A20" s="250" t="s">
        <v>13</v>
      </c>
      <c r="B20" s="251" t="s">
        <v>117</v>
      </c>
      <c r="C20" s="252">
        <v>1805.44</v>
      </c>
      <c r="D20" s="253">
        <v>1502.83</v>
      </c>
      <c r="E20" s="250"/>
      <c r="F20" s="254"/>
      <c r="G20" s="251" t="s">
        <v>117</v>
      </c>
      <c r="H20" s="252">
        <v>266.16000000000003</v>
      </c>
      <c r="I20" s="255"/>
      <c r="J20" s="252">
        <f t="shared" si="2"/>
        <v>3574.43</v>
      </c>
      <c r="K20" s="250" t="s">
        <v>80</v>
      </c>
      <c r="L20" s="250" t="s">
        <v>263</v>
      </c>
      <c r="M20" s="250" t="s">
        <v>287</v>
      </c>
      <c r="N20" s="250"/>
      <c r="O20" s="250" t="s">
        <v>80</v>
      </c>
      <c r="P20" s="250" t="s">
        <v>13</v>
      </c>
      <c r="R20" s="3">
        <v>1182.79</v>
      </c>
      <c r="S20" s="3">
        <v>1032.96</v>
      </c>
      <c r="T20" s="3">
        <v>259.37</v>
      </c>
      <c r="V20" s="3">
        <v>1844.64</v>
      </c>
      <c r="W20" s="3">
        <v>1610.97</v>
      </c>
      <c r="X20" s="3">
        <v>264.88</v>
      </c>
      <c r="Y20" s="3"/>
      <c r="Z20" s="77">
        <v>264792</v>
      </c>
      <c r="AA20" s="3">
        <v>1511.58</v>
      </c>
      <c r="AB20" s="3">
        <v>1320.1</v>
      </c>
      <c r="AC20" s="3">
        <v>264.88</v>
      </c>
      <c r="AE20" s="3">
        <v>930.86</v>
      </c>
      <c r="AF20" s="3">
        <v>812.94</v>
      </c>
      <c r="AG20" s="3">
        <v>264.88</v>
      </c>
      <c r="AH20" s="18">
        <v>78540</v>
      </c>
      <c r="AI20" s="3">
        <v>470.4</v>
      </c>
      <c r="AJ20" s="3">
        <v>391.56</v>
      </c>
      <c r="AK20" s="3">
        <v>264.88</v>
      </c>
      <c r="AL20" s="3"/>
      <c r="AM20" s="18">
        <v>88264</v>
      </c>
      <c r="AN20" s="3">
        <v>1805.44</v>
      </c>
      <c r="AO20" s="4">
        <v>1502.83</v>
      </c>
      <c r="AP20" s="3">
        <v>266.16000000000003</v>
      </c>
      <c r="AQ20" s="18">
        <v>62</v>
      </c>
      <c r="AR20" s="3">
        <v>0</v>
      </c>
      <c r="AS20" s="3">
        <v>0</v>
      </c>
      <c r="AT20" s="3">
        <v>0</v>
      </c>
      <c r="AU20" s="32">
        <f>+Q20+U20+Z20+AD20+AH20+AM20+AQ20</f>
        <v>431658</v>
      </c>
      <c r="AV20" s="3">
        <f t="shared" si="1"/>
        <v>7745.7099999999991</v>
      </c>
      <c r="AW20" s="3">
        <f t="shared" si="1"/>
        <v>6671.3600000000006</v>
      </c>
      <c r="AX20" s="3">
        <f t="shared" si="1"/>
        <v>1585.05</v>
      </c>
      <c r="AY20" s="3">
        <f t="shared" si="3"/>
        <v>16002.119999999999</v>
      </c>
    </row>
    <row r="21" spans="1:54" ht="13.5" thickBot="1" x14ac:dyDescent="0.25">
      <c r="A21" s="250" t="s">
        <v>14</v>
      </c>
      <c r="B21" s="251" t="s">
        <v>117</v>
      </c>
      <c r="C21" s="252">
        <v>945.28</v>
      </c>
      <c r="D21" s="253">
        <v>786.84</v>
      </c>
      <c r="E21" s="250"/>
      <c r="F21" s="254"/>
      <c r="G21" s="251" t="s">
        <v>117</v>
      </c>
      <c r="H21" s="252">
        <v>398.34</v>
      </c>
      <c r="I21" s="255"/>
      <c r="J21" s="252">
        <f t="shared" si="2"/>
        <v>2130.46</v>
      </c>
      <c r="K21" s="250" t="s">
        <v>80</v>
      </c>
      <c r="L21" s="250" t="s">
        <v>263</v>
      </c>
      <c r="M21" s="250" t="s">
        <v>287</v>
      </c>
      <c r="N21" s="250"/>
      <c r="O21" s="250" t="s">
        <v>80</v>
      </c>
      <c r="P21" s="250" t="s">
        <v>14</v>
      </c>
      <c r="R21" s="3">
        <v>947.94</v>
      </c>
      <c r="S21" s="3">
        <v>827.86</v>
      </c>
      <c r="T21" s="3">
        <v>388.18</v>
      </c>
      <c r="V21" s="3">
        <v>794.22</v>
      </c>
      <c r="W21" s="3">
        <v>693.61</v>
      </c>
      <c r="X21" s="3">
        <v>396.42</v>
      </c>
      <c r="Y21" s="3"/>
      <c r="Z21" s="77">
        <v>173536</v>
      </c>
      <c r="AA21" s="3">
        <v>990.64</v>
      </c>
      <c r="AB21" s="3">
        <v>865.15</v>
      </c>
      <c r="AC21" s="3">
        <v>396.42</v>
      </c>
      <c r="AE21" s="3">
        <v>815.57</v>
      </c>
      <c r="AF21" s="3">
        <v>712.26</v>
      </c>
      <c r="AG21" s="3">
        <v>396.42</v>
      </c>
      <c r="AH21" s="18">
        <v>115192</v>
      </c>
      <c r="AI21" s="3">
        <v>689.92</v>
      </c>
      <c r="AJ21" s="3">
        <v>574.28</v>
      </c>
      <c r="AK21" s="3">
        <v>396.42</v>
      </c>
      <c r="AL21" s="3"/>
      <c r="AM21" s="18">
        <f>20196+97240</f>
        <v>117436</v>
      </c>
      <c r="AN21" s="3">
        <v>945.28</v>
      </c>
      <c r="AO21" s="4">
        <v>786.84</v>
      </c>
      <c r="AP21" s="3">
        <v>398.34</v>
      </c>
      <c r="AQ21" s="18"/>
      <c r="AR21" s="3">
        <v>0</v>
      </c>
      <c r="AS21" s="3">
        <v>0</v>
      </c>
      <c r="AT21" s="3">
        <v>0</v>
      </c>
      <c r="AU21" s="32">
        <f t="shared" ref="AU21:AU87" si="4">+Q21+U21+Z21+AD21+AH21+AM21+AQ21</f>
        <v>406164</v>
      </c>
      <c r="AV21" s="3">
        <f t="shared" si="1"/>
        <v>5183.57</v>
      </c>
      <c r="AW21" s="3">
        <f t="shared" si="1"/>
        <v>4460</v>
      </c>
      <c r="AX21" s="3">
        <f t="shared" si="1"/>
        <v>2372.2000000000003</v>
      </c>
      <c r="AY21" s="3">
        <f t="shared" si="3"/>
        <v>12015.77</v>
      </c>
    </row>
    <row r="22" spans="1:54" ht="13.5" thickBot="1" x14ac:dyDescent="0.25">
      <c r="A22" s="187" t="s">
        <v>15</v>
      </c>
      <c r="B22" s="188" t="s">
        <v>117</v>
      </c>
      <c r="C22" s="189">
        <v>188.16</v>
      </c>
      <c r="D22" s="190">
        <v>158.49</v>
      </c>
      <c r="E22" s="187"/>
      <c r="F22" s="191"/>
      <c r="G22" s="188" t="s">
        <v>117</v>
      </c>
      <c r="H22" s="189">
        <v>264.88</v>
      </c>
      <c r="I22" s="192"/>
      <c r="J22" s="189">
        <f t="shared" si="2"/>
        <v>611.53</v>
      </c>
      <c r="K22" s="187" t="s">
        <v>81</v>
      </c>
      <c r="L22" s="187" t="s">
        <v>240</v>
      </c>
      <c r="M22" s="187" t="s">
        <v>277</v>
      </c>
      <c r="N22" s="187"/>
      <c r="O22" s="187" t="s">
        <v>81</v>
      </c>
      <c r="P22" s="187" t="s">
        <v>15</v>
      </c>
      <c r="R22" s="3">
        <v>64.05</v>
      </c>
      <c r="S22" s="3">
        <v>56.6</v>
      </c>
      <c r="T22" s="3">
        <v>263.82</v>
      </c>
      <c r="U22" s="77">
        <v>40392</v>
      </c>
      <c r="V22" s="3">
        <v>230.58</v>
      </c>
      <c r="W22" s="3">
        <v>203.77</v>
      </c>
      <c r="X22" s="3">
        <v>264.88</v>
      </c>
      <c r="Y22" s="3"/>
      <c r="Z22" s="77">
        <v>38896</v>
      </c>
      <c r="AA22" s="3">
        <v>222.04</v>
      </c>
      <c r="AB22" s="3">
        <v>196.23</v>
      </c>
      <c r="AC22" s="3">
        <v>264.88</v>
      </c>
      <c r="AD22" s="120">
        <v>32912</v>
      </c>
      <c r="AE22" s="3">
        <v>187.88</v>
      </c>
      <c r="AF22" s="3">
        <v>166.04</v>
      </c>
      <c r="AG22" s="3">
        <v>264.88</v>
      </c>
      <c r="AH22" s="18">
        <f>13464+20196</f>
        <v>33660</v>
      </c>
      <c r="AI22" s="3">
        <v>201.6</v>
      </c>
      <c r="AJ22" s="3">
        <v>169.81</v>
      </c>
      <c r="AK22" s="3">
        <v>264.88</v>
      </c>
      <c r="AL22" s="3"/>
      <c r="AN22" s="189">
        <f>C22</f>
        <v>188.16</v>
      </c>
      <c r="AO22" s="190">
        <f>D22</f>
        <v>158.49</v>
      </c>
      <c r="AP22" s="189">
        <f>H22</f>
        <v>264.88</v>
      </c>
      <c r="AQ22" s="18"/>
      <c r="AR22" s="3">
        <v>0</v>
      </c>
      <c r="AS22" s="3">
        <v>0</v>
      </c>
      <c r="AT22" s="3">
        <v>0</v>
      </c>
      <c r="AU22" s="32">
        <f t="shared" si="4"/>
        <v>145860</v>
      </c>
      <c r="AV22" s="3">
        <f t="shared" si="1"/>
        <v>1094.31</v>
      </c>
      <c r="AW22" s="3">
        <f t="shared" si="1"/>
        <v>950.94</v>
      </c>
      <c r="AX22" s="3">
        <f t="shared" si="1"/>
        <v>1588.2200000000003</v>
      </c>
      <c r="AY22" s="3">
        <f t="shared" si="3"/>
        <v>3633.4700000000003</v>
      </c>
      <c r="BB22" s="3"/>
    </row>
    <row r="23" spans="1:54" ht="13.5" thickBot="1" x14ac:dyDescent="0.25">
      <c r="A23" s="187" t="s">
        <v>16</v>
      </c>
      <c r="B23" s="188" t="s">
        <v>117</v>
      </c>
      <c r="C23" s="189">
        <v>124.81</v>
      </c>
      <c r="D23" s="190">
        <v>0</v>
      </c>
      <c r="E23" s="187"/>
      <c r="F23" s="191"/>
      <c r="G23" s="188" t="s">
        <v>119</v>
      </c>
      <c r="H23" s="189">
        <v>0</v>
      </c>
      <c r="I23" s="192"/>
      <c r="J23" s="189">
        <f t="shared" si="2"/>
        <v>124.81</v>
      </c>
      <c r="K23" s="187" t="s">
        <v>81</v>
      </c>
      <c r="L23" s="187" t="s">
        <v>240</v>
      </c>
      <c r="M23" s="187" t="s">
        <v>253</v>
      </c>
      <c r="N23" s="187"/>
      <c r="O23" s="187" t="s">
        <v>81</v>
      </c>
      <c r="P23" s="187" t="s">
        <v>16</v>
      </c>
      <c r="R23" s="3">
        <v>118.87</v>
      </c>
      <c r="S23" s="3">
        <v>0</v>
      </c>
      <c r="T23" s="3">
        <v>0</v>
      </c>
      <c r="U23" s="77">
        <v>0</v>
      </c>
      <c r="V23" s="3">
        <v>118.87</v>
      </c>
      <c r="W23" s="3">
        <v>0</v>
      </c>
      <c r="X23" s="3">
        <v>0</v>
      </c>
      <c r="Y23" s="3"/>
      <c r="Z23" s="77">
        <v>0</v>
      </c>
      <c r="AA23" s="3">
        <v>118.87</v>
      </c>
      <c r="AB23" s="3">
        <v>0</v>
      </c>
      <c r="AC23" s="3">
        <v>0</v>
      </c>
      <c r="AD23" s="120">
        <v>0</v>
      </c>
      <c r="AE23" s="3">
        <v>118.87</v>
      </c>
      <c r="AF23" s="3">
        <v>0</v>
      </c>
      <c r="AG23" s="3">
        <v>0</v>
      </c>
      <c r="AH23" s="18">
        <v>0</v>
      </c>
      <c r="AI23" s="3">
        <v>124.81</v>
      </c>
      <c r="AJ23" s="3">
        <v>0</v>
      </c>
      <c r="AK23" s="3">
        <v>0</v>
      </c>
      <c r="AL23" s="3"/>
      <c r="AN23" s="189">
        <f t="shared" ref="AN23:AN29" si="5">C23</f>
        <v>124.81</v>
      </c>
      <c r="AO23" s="189">
        <f t="shared" ref="AO23:AP23" si="6">D23</f>
        <v>0</v>
      </c>
      <c r="AP23" s="189">
        <f t="shared" si="6"/>
        <v>0</v>
      </c>
      <c r="AQ23" s="18"/>
      <c r="AR23" s="3">
        <v>0</v>
      </c>
      <c r="AS23" s="3">
        <v>0</v>
      </c>
      <c r="AT23" s="3">
        <v>0</v>
      </c>
      <c r="AU23" s="32">
        <f t="shared" si="4"/>
        <v>0</v>
      </c>
      <c r="AV23" s="3">
        <f t="shared" si="1"/>
        <v>725.09999999999991</v>
      </c>
      <c r="AW23" s="3">
        <f t="shared" si="1"/>
        <v>0</v>
      </c>
      <c r="AX23" s="3">
        <f t="shared" si="1"/>
        <v>0</v>
      </c>
      <c r="AY23" s="3">
        <f t="shared" si="3"/>
        <v>725.09999999999991</v>
      </c>
    </row>
    <row r="24" spans="1:54" ht="13.5" thickBot="1" x14ac:dyDescent="0.25">
      <c r="A24" s="187" t="s">
        <v>17</v>
      </c>
      <c r="B24" s="188" t="s">
        <v>117</v>
      </c>
      <c r="C24" s="189">
        <v>124.81</v>
      </c>
      <c r="D24" s="190">
        <v>0</v>
      </c>
      <c r="E24" s="187"/>
      <c r="F24" s="191"/>
      <c r="G24" s="188" t="s">
        <v>119</v>
      </c>
      <c r="H24" s="189">
        <v>0</v>
      </c>
      <c r="I24" s="192"/>
      <c r="J24" s="189">
        <f t="shared" si="2"/>
        <v>124.81</v>
      </c>
      <c r="K24" s="187" t="s">
        <v>81</v>
      </c>
      <c r="L24" s="187" t="s">
        <v>240</v>
      </c>
      <c r="M24" s="187" t="s">
        <v>278</v>
      </c>
      <c r="N24" s="187"/>
      <c r="O24" s="187" t="s">
        <v>81</v>
      </c>
      <c r="P24" s="187" t="s">
        <v>17</v>
      </c>
      <c r="R24" s="3">
        <v>118.87</v>
      </c>
      <c r="S24" s="3">
        <v>0</v>
      </c>
      <c r="T24" s="3">
        <v>0</v>
      </c>
      <c r="V24" s="3">
        <v>118.87</v>
      </c>
      <c r="W24" s="3">
        <v>0</v>
      </c>
      <c r="X24" s="3">
        <v>0</v>
      </c>
      <c r="Y24" s="3"/>
      <c r="AA24" s="3">
        <v>118.87</v>
      </c>
      <c r="AB24" s="3">
        <v>0</v>
      </c>
      <c r="AC24" s="3">
        <v>0</v>
      </c>
      <c r="AD24" s="120">
        <v>0</v>
      </c>
      <c r="AE24" s="3">
        <v>118.87</v>
      </c>
      <c r="AF24" s="3">
        <v>0</v>
      </c>
      <c r="AG24" s="3">
        <v>0</v>
      </c>
      <c r="AH24" s="18">
        <v>0</v>
      </c>
      <c r="AI24" s="3">
        <v>124.81</v>
      </c>
      <c r="AJ24" s="3">
        <v>0</v>
      </c>
      <c r="AK24" s="3">
        <v>0</v>
      </c>
      <c r="AL24" s="3"/>
      <c r="AN24" s="189">
        <f t="shared" si="5"/>
        <v>124.81</v>
      </c>
      <c r="AO24" s="189">
        <f t="shared" ref="AO24:AP24" si="7">D24</f>
        <v>0</v>
      </c>
      <c r="AP24" s="189">
        <f t="shared" si="7"/>
        <v>0</v>
      </c>
      <c r="AQ24" s="18"/>
      <c r="AR24" s="3">
        <v>0</v>
      </c>
      <c r="AS24" s="3">
        <v>0</v>
      </c>
      <c r="AT24" s="3">
        <v>0</v>
      </c>
      <c r="AU24" s="32">
        <f t="shared" si="4"/>
        <v>0</v>
      </c>
      <c r="AV24" s="3">
        <f t="shared" si="1"/>
        <v>725.09999999999991</v>
      </c>
      <c r="AW24" s="3">
        <f t="shared" si="1"/>
        <v>0</v>
      </c>
      <c r="AX24" s="3">
        <f t="shared" si="1"/>
        <v>0</v>
      </c>
      <c r="AY24" s="3">
        <f t="shared" si="3"/>
        <v>725.09999999999991</v>
      </c>
    </row>
    <row r="25" spans="1:54" ht="13.5" thickBot="1" x14ac:dyDescent="0.25">
      <c r="A25" s="193" t="s">
        <v>18</v>
      </c>
      <c r="B25" s="227" t="s">
        <v>117</v>
      </c>
      <c r="C25" s="228">
        <v>604.79999999999995</v>
      </c>
      <c r="D25" s="229">
        <v>0</v>
      </c>
      <c r="E25" s="193"/>
      <c r="F25" s="230"/>
      <c r="G25" s="227" t="s">
        <v>117</v>
      </c>
      <c r="H25" s="228">
        <v>264.88</v>
      </c>
      <c r="I25" s="231"/>
      <c r="J25" s="228">
        <f t="shared" si="2"/>
        <v>869.68</v>
      </c>
      <c r="K25" s="193" t="s">
        <v>81</v>
      </c>
      <c r="L25" s="193" t="s">
        <v>240</v>
      </c>
      <c r="M25" s="232" t="s">
        <v>278</v>
      </c>
      <c r="N25" s="193"/>
      <c r="O25" s="193" t="s">
        <v>81</v>
      </c>
      <c r="P25" s="193" t="s">
        <v>18</v>
      </c>
      <c r="R25" s="3">
        <v>452.62</v>
      </c>
      <c r="S25" s="3">
        <v>0</v>
      </c>
      <c r="T25" s="3">
        <v>263.82</v>
      </c>
      <c r="V25" s="3">
        <v>444.08</v>
      </c>
      <c r="W25" s="3">
        <v>0</v>
      </c>
      <c r="X25" s="3">
        <v>264.88</v>
      </c>
      <c r="Y25" s="3"/>
      <c r="AA25" s="3">
        <v>473.97</v>
      </c>
      <c r="AB25" s="3">
        <v>0</v>
      </c>
      <c r="AC25" s="3">
        <v>264.88</v>
      </c>
      <c r="AD25" s="120">
        <v>47124</v>
      </c>
      <c r="AE25" s="3">
        <v>269.01</v>
      </c>
      <c r="AF25" s="3">
        <v>0</v>
      </c>
      <c r="AG25" s="3">
        <v>264.88</v>
      </c>
      <c r="AH25" s="18">
        <f>9724+748</f>
        <v>10472</v>
      </c>
      <c r="AI25" s="3">
        <v>62.72</v>
      </c>
      <c r="AJ25" s="3">
        <v>0</v>
      </c>
      <c r="AK25" s="3">
        <v>264.88</v>
      </c>
      <c r="AL25" s="3"/>
      <c r="AN25" s="228">
        <f t="shared" si="5"/>
        <v>604.79999999999995</v>
      </c>
      <c r="AO25" s="229">
        <f>D25</f>
        <v>0</v>
      </c>
      <c r="AP25" s="228">
        <f>H25</f>
        <v>264.88</v>
      </c>
      <c r="AQ25" s="18"/>
      <c r="AR25" s="3">
        <v>0</v>
      </c>
      <c r="AS25" s="3">
        <v>0</v>
      </c>
      <c r="AT25" s="3">
        <v>0</v>
      </c>
      <c r="AU25" s="32">
        <f t="shared" si="4"/>
        <v>57596</v>
      </c>
      <c r="AV25" s="3">
        <f t="shared" si="1"/>
        <v>2307.1999999999998</v>
      </c>
      <c r="AW25" s="3">
        <f t="shared" si="1"/>
        <v>0</v>
      </c>
      <c r="AX25" s="3">
        <f t="shared" si="1"/>
        <v>1588.2200000000003</v>
      </c>
      <c r="AY25" s="3">
        <f t="shared" si="3"/>
        <v>3895.42</v>
      </c>
      <c r="BA25" s="3"/>
    </row>
    <row r="26" spans="1:54" ht="13.5" thickBot="1" x14ac:dyDescent="0.25">
      <c r="A26" s="187" t="s">
        <v>19</v>
      </c>
      <c r="B26" s="188" t="s">
        <v>117</v>
      </c>
      <c r="C26" s="189">
        <v>183.68</v>
      </c>
      <c r="D26" s="190">
        <v>154.72</v>
      </c>
      <c r="E26" s="187"/>
      <c r="F26" s="191"/>
      <c r="G26" s="188" t="s">
        <v>117</v>
      </c>
      <c r="H26" s="189">
        <v>198.22</v>
      </c>
      <c r="I26" s="192"/>
      <c r="J26" s="189">
        <f t="shared" si="2"/>
        <v>536.62</v>
      </c>
      <c r="K26" s="187" t="s">
        <v>81</v>
      </c>
      <c r="L26" s="187" t="s">
        <v>240</v>
      </c>
      <c r="M26" s="187" t="s">
        <v>262</v>
      </c>
      <c r="N26" s="187"/>
      <c r="O26" s="187" t="s">
        <v>81</v>
      </c>
      <c r="P26" s="187" t="s">
        <v>19</v>
      </c>
      <c r="R26" s="3">
        <v>337.33</v>
      </c>
      <c r="S26" s="3">
        <v>298.11</v>
      </c>
      <c r="T26" s="3">
        <v>197.42</v>
      </c>
      <c r="V26" s="3">
        <v>175.07</v>
      </c>
      <c r="W26" s="3">
        <v>154.72</v>
      </c>
      <c r="X26" s="3">
        <v>198.22</v>
      </c>
      <c r="Y26" s="3"/>
      <c r="Z26" s="77">
        <v>24684</v>
      </c>
      <c r="AA26" s="3">
        <v>140.91</v>
      </c>
      <c r="AB26" s="3">
        <v>124.53</v>
      </c>
      <c r="AC26" s="3">
        <v>198.22</v>
      </c>
      <c r="AD26" s="120">
        <v>20944</v>
      </c>
      <c r="AE26" s="3">
        <v>119.56</v>
      </c>
      <c r="AF26" s="3">
        <v>105.66</v>
      </c>
      <c r="AG26" s="3">
        <v>198.22</v>
      </c>
      <c r="AH26" s="18">
        <f>8976+14212</f>
        <v>23188</v>
      </c>
      <c r="AI26" s="3">
        <v>138.88</v>
      </c>
      <c r="AJ26" s="3">
        <v>116.98</v>
      </c>
      <c r="AK26" s="3">
        <v>198.22</v>
      </c>
      <c r="AL26" s="3"/>
      <c r="AN26" s="189">
        <f t="shared" si="5"/>
        <v>183.68</v>
      </c>
      <c r="AO26" s="190">
        <f>D26</f>
        <v>154.72</v>
      </c>
      <c r="AP26" s="189">
        <f>H26</f>
        <v>198.22</v>
      </c>
      <c r="AQ26" s="18"/>
      <c r="AR26" s="3">
        <v>0</v>
      </c>
      <c r="AS26" s="3">
        <v>0</v>
      </c>
      <c r="AT26" s="3">
        <v>0</v>
      </c>
      <c r="AU26" s="32">
        <f t="shared" si="4"/>
        <v>68816</v>
      </c>
      <c r="AV26" s="3">
        <f t="shared" si="1"/>
        <v>1095.4299999999998</v>
      </c>
      <c r="AW26" s="3">
        <f t="shared" si="1"/>
        <v>954.72</v>
      </c>
      <c r="AX26" s="3">
        <f t="shared" si="1"/>
        <v>1188.52</v>
      </c>
      <c r="AY26" s="3">
        <f t="shared" si="3"/>
        <v>3238.6699999999996</v>
      </c>
      <c r="BA26" s="3"/>
    </row>
    <row r="27" spans="1:54" ht="13.5" thickBot="1" x14ac:dyDescent="0.25">
      <c r="A27" s="215" t="s">
        <v>20</v>
      </c>
      <c r="B27" s="216" t="s">
        <v>117</v>
      </c>
      <c r="C27" s="217">
        <v>1886.08</v>
      </c>
      <c r="D27" s="218">
        <v>1569.95</v>
      </c>
      <c r="E27" s="215"/>
      <c r="F27" s="219"/>
      <c r="G27" s="216" t="s">
        <v>117</v>
      </c>
      <c r="H27" s="217">
        <v>264.88</v>
      </c>
      <c r="I27" s="220"/>
      <c r="J27" s="217">
        <f t="shared" si="2"/>
        <v>3720.91</v>
      </c>
      <c r="K27" s="215" t="s">
        <v>82</v>
      </c>
      <c r="L27" s="215" t="s">
        <v>240</v>
      </c>
      <c r="M27" s="215" t="s">
        <v>282</v>
      </c>
      <c r="N27" s="215"/>
      <c r="O27" s="215" t="s">
        <v>82</v>
      </c>
      <c r="P27" s="215" t="s">
        <v>20</v>
      </c>
      <c r="R27" s="3">
        <v>2292.9899999999998</v>
      </c>
      <c r="S27" s="3">
        <v>2002.53</v>
      </c>
      <c r="T27" s="3">
        <v>263.70999999999998</v>
      </c>
      <c r="V27" s="3">
        <v>1434.72</v>
      </c>
      <c r="W27" s="3">
        <v>1252.98</v>
      </c>
      <c r="X27" s="3">
        <v>264.88</v>
      </c>
      <c r="Y27" s="3"/>
      <c r="Z27" s="77">
        <v>134640</v>
      </c>
      <c r="AA27" s="3">
        <v>768.6</v>
      </c>
      <c r="AB27" s="3">
        <v>671.24</v>
      </c>
      <c r="AC27" s="3">
        <v>264.88</v>
      </c>
      <c r="AD27" s="120">
        <v>5984</v>
      </c>
      <c r="AE27" s="3">
        <v>34.159999999999997</v>
      </c>
      <c r="AF27" s="3">
        <v>29.83</v>
      </c>
      <c r="AG27" s="3">
        <v>264.88</v>
      </c>
      <c r="AH27" s="18">
        <f>39644+145112</f>
        <v>184756</v>
      </c>
      <c r="AI27" s="3">
        <v>1106.56</v>
      </c>
      <c r="AJ27" s="3">
        <v>921.09</v>
      </c>
      <c r="AK27" s="3">
        <v>264.88</v>
      </c>
      <c r="AL27" s="3"/>
      <c r="AN27" s="217">
        <f t="shared" si="5"/>
        <v>1886.08</v>
      </c>
      <c r="AO27" s="218">
        <f>D27</f>
        <v>1569.95</v>
      </c>
      <c r="AP27" s="217">
        <f>H27</f>
        <v>264.88</v>
      </c>
      <c r="AQ27" s="18"/>
      <c r="AR27" s="3">
        <v>0</v>
      </c>
      <c r="AS27" s="3">
        <v>0</v>
      </c>
      <c r="AT27" s="3">
        <v>0</v>
      </c>
      <c r="AU27" s="32">
        <f t="shared" si="4"/>
        <v>325380</v>
      </c>
      <c r="AV27" s="3">
        <f t="shared" si="1"/>
        <v>7523.1100000000006</v>
      </c>
      <c r="AW27" s="3">
        <f t="shared" si="1"/>
        <v>6447.62</v>
      </c>
      <c r="AX27" s="3">
        <f t="shared" si="1"/>
        <v>1588.1100000000001</v>
      </c>
      <c r="AY27" s="3">
        <f t="shared" si="3"/>
        <v>15558.84</v>
      </c>
    </row>
    <row r="28" spans="1:54" ht="13.5" thickBot="1" x14ac:dyDescent="0.25">
      <c r="A28" s="215" t="s">
        <v>21</v>
      </c>
      <c r="B28" s="216" t="s">
        <v>117</v>
      </c>
      <c r="C28" s="217">
        <v>788.48</v>
      </c>
      <c r="D28" s="218">
        <v>656.32</v>
      </c>
      <c r="E28" s="215"/>
      <c r="F28" s="219"/>
      <c r="G28" s="216" t="s">
        <v>117</v>
      </c>
      <c r="H28" s="217">
        <v>529.79</v>
      </c>
      <c r="I28" s="220"/>
      <c r="J28" s="217">
        <f t="shared" si="2"/>
        <v>1974.5900000000001</v>
      </c>
      <c r="K28" s="215" t="s">
        <v>82</v>
      </c>
      <c r="L28" s="215" t="s">
        <v>240</v>
      </c>
      <c r="M28" s="215" t="s">
        <v>282</v>
      </c>
      <c r="N28" s="215"/>
      <c r="O28" s="215" t="s">
        <v>82</v>
      </c>
      <c r="P28" s="215" t="s">
        <v>21</v>
      </c>
      <c r="R28" s="3">
        <v>341.6</v>
      </c>
      <c r="S28" s="3">
        <v>298.33</v>
      </c>
      <c r="T28" s="3">
        <v>527.46</v>
      </c>
      <c r="V28" s="3">
        <v>875.35</v>
      </c>
      <c r="W28" s="3">
        <v>764.47</v>
      </c>
      <c r="X28" s="3">
        <v>529.79</v>
      </c>
      <c r="Y28" s="3"/>
      <c r="Z28" s="77">
        <v>139876</v>
      </c>
      <c r="AA28" s="3">
        <v>798.49</v>
      </c>
      <c r="AB28" s="3">
        <v>697.34</v>
      </c>
      <c r="AC28" s="3">
        <v>529.79</v>
      </c>
      <c r="AD28" s="120">
        <v>127908</v>
      </c>
      <c r="AE28" s="3">
        <v>730.17</v>
      </c>
      <c r="AF28" s="3">
        <v>637.67999999999995</v>
      </c>
      <c r="AG28" s="3">
        <v>529.79</v>
      </c>
      <c r="AH28" s="18">
        <f>86768+189244</f>
        <v>276012</v>
      </c>
      <c r="AI28" s="3">
        <v>1133.44</v>
      </c>
      <c r="AJ28" s="3">
        <v>1376.04</v>
      </c>
      <c r="AK28" s="3">
        <v>529.79</v>
      </c>
      <c r="AL28" s="3"/>
      <c r="AN28" s="217">
        <f t="shared" si="5"/>
        <v>788.48</v>
      </c>
      <c r="AO28" s="218">
        <f>D28</f>
        <v>656.32</v>
      </c>
      <c r="AP28" s="217">
        <f>H28</f>
        <v>529.79</v>
      </c>
      <c r="AQ28" s="18"/>
      <c r="AR28" s="3">
        <v>0</v>
      </c>
      <c r="AS28" s="3">
        <v>0</v>
      </c>
      <c r="AT28" s="3">
        <v>0</v>
      </c>
      <c r="AU28" s="32">
        <f t="shared" si="4"/>
        <v>543796</v>
      </c>
      <c r="AV28" s="3">
        <f t="shared" si="1"/>
        <v>4667.5300000000007</v>
      </c>
      <c r="AW28" s="3">
        <f t="shared" si="1"/>
        <v>4430.1799999999994</v>
      </c>
      <c r="AX28" s="3">
        <f t="shared" si="1"/>
        <v>3176.41</v>
      </c>
      <c r="AY28" s="3">
        <f t="shared" si="3"/>
        <v>12274.119999999999</v>
      </c>
    </row>
    <row r="29" spans="1:54" ht="13.5" thickBot="1" x14ac:dyDescent="0.25">
      <c r="A29" s="154" t="s">
        <v>22</v>
      </c>
      <c r="B29" s="157" t="s">
        <v>117</v>
      </c>
      <c r="C29" s="153">
        <v>35.840000000000003</v>
      </c>
      <c r="D29" s="158">
        <v>29.83</v>
      </c>
      <c r="E29" s="154"/>
      <c r="F29" s="159"/>
      <c r="G29" s="157" t="s">
        <v>117</v>
      </c>
      <c r="H29" s="153">
        <v>264.88</v>
      </c>
      <c r="I29" s="160"/>
      <c r="J29" s="153">
        <f t="shared" si="2"/>
        <v>330.55</v>
      </c>
      <c r="K29" s="154" t="s">
        <v>83</v>
      </c>
      <c r="L29" s="154" t="s">
        <v>240</v>
      </c>
      <c r="M29" s="154" t="s">
        <v>274</v>
      </c>
      <c r="N29" s="154"/>
      <c r="O29" s="154" t="s">
        <v>83</v>
      </c>
      <c r="P29" s="154" t="s">
        <v>22</v>
      </c>
      <c r="R29" s="3">
        <v>1626.87</v>
      </c>
      <c r="S29" s="3">
        <v>1420.79</v>
      </c>
      <c r="T29" s="3">
        <v>263.08</v>
      </c>
      <c r="V29" s="3">
        <v>1140.0899999999999</v>
      </c>
      <c r="W29" s="3">
        <v>995.67</v>
      </c>
      <c r="X29" s="3">
        <v>264.88</v>
      </c>
      <c r="Y29" s="3"/>
      <c r="Z29" s="77">
        <v>125664</v>
      </c>
      <c r="AA29" s="3">
        <v>717.36</v>
      </c>
      <c r="AB29" s="3">
        <v>626.49</v>
      </c>
      <c r="AC29" s="3">
        <v>264.88</v>
      </c>
      <c r="AD29" s="120">
        <v>71808</v>
      </c>
      <c r="AE29" s="3">
        <v>409.92</v>
      </c>
      <c r="AF29" s="3">
        <v>357.99</v>
      </c>
      <c r="AG29" s="3">
        <v>264.88</v>
      </c>
      <c r="AH29" s="18">
        <f>748+19448</f>
        <v>20196</v>
      </c>
      <c r="AI29" s="3">
        <v>120.96</v>
      </c>
      <c r="AJ29" s="3">
        <v>100.69</v>
      </c>
      <c r="AK29" s="3">
        <v>264.88</v>
      </c>
      <c r="AL29" s="3"/>
      <c r="AN29" s="206">
        <f t="shared" si="5"/>
        <v>35.840000000000003</v>
      </c>
      <c r="AO29" s="206">
        <f>D29</f>
        <v>29.83</v>
      </c>
      <c r="AP29" s="206">
        <f>H29</f>
        <v>264.88</v>
      </c>
      <c r="AQ29" s="18"/>
      <c r="AR29" s="3">
        <v>0</v>
      </c>
      <c r="AS29" s="3">
        <v>0</v>
      </c>
      <c r="AT29" s="3">
        <v>0</v>
      </c>
      <c r="AU29" s="32">
        <f t="shared" si="4"/>
        <v>217668</v>
      </c>
      <c r="AV29" s="3">
        <f t="shared" si="1"/>
        <v>4051.0400000000004</v>
      </c>
      <c r="AW29" s="3">
        <f t="shared" si="1"/>
        <v>3531.4599999999996</v>
      </c>
      <c r="AX29" s="3">
        <f t="shared" si="1"/>
        <v>1587.48</v>
      </c>
      <c r="AY29" s="3">
        <f t="shared" si="3"/>
        <v>9169.98</v>
      </c>
    </row>
    <row r="30" spans="1:54" ht="13.5" thickBot="1" x14ac:dyDescent="0.25">
      <c r="A30" s="154" t="s">
        <v>23</v>
      </c>
      <c r="B30" s="157" t="s">
        <v>117</v>
      </c>
      <c r="C30" s="153">
        <v>604.79999999999995</v>
      </c>
      <c r="D30" s="158">
        <v>503.43</v>
      </c>
      <c r="E30" s="154"/>
      <c r="F30" s="159"/>
      <c r="G30" s="157" t="s">
        <v>117</v>
      </c>
      <c r="H30" s="153">
        <v>264.88</v>
      </c>
      <c r="I30" s="160"/>
      <c r="J30" s="153">
        <f>C30+D30+H30</f>
        <v>1373.1100000000001</v>
      </c>
      <c r="K30" s="154" t="s">
        <v>83</v>
      </c>
      <c r="L30" s="154" t="s">
        <v>240</v>
      </c>
      <c r="M30" s="154" t="s">
        <v>274</v>
      </c>
      <c r="N30" s="154"/>
      <c r="O30" s="154" t="s">
        <v>83</v>
      </c>
      <c r="P30" s="154" t="s">
        <v>23</v>
      </c>
      <c r="R30" s="3">
        <v>674.66</v>
      </c>
      <c r="S30" s="3">
        <v>589.20000000000005</v>
      </c>
      <c r="T30" s="3">
        <v>263.08</v>
      </c>
      <c r="V30" s="3">
        <v>819.84</v>
      </c>
      <c r="W30" s="3">
        <v>715.99</v>
      </c>
      <c r="X30" s="3">
        <v>264.88</v>
      </c>
      <c r="Y30" s="3"/>
      <c r="Z30" s="77">
        <v>130152</v>
      </c>
      <c r="AA30" s="3">
        <v>742.98</v>
      </c>
      <c r="AB30" s="3">
        <v>648.86</v>
      </c>
      <c r="AC30" s="3">
        <v>264.88</v>
      </c>
      <c r="AD30" s="120">
        <v>55352</v>
      </c>
      <c r="AE30" s="3">
        <v>315.98</v>
      </c>
      <c r="AF30" s="3">
        <v>275.95</v>
      </c>
      <c r="AG30" s="3">
        <v>264.88</v>
      </c>
      <c r="AH30" s="18">
        <v>26180</v>
      </c>
      <c r="AI30" s="3">
        <v>156.80000000000001</v>
      </c>
      <c r="AJ30" s="3">
        <v>130.52000000000001</v>
      </c>
      <c r="AK30" s="3">
        <v>264.88</v>
      </c>
      <c r="AL30" s="3"/>
      <c r="AN30" s="206">
        <f t="shared" ref="AN30:AN36" si="8">C30</f>
        <v>604.79999999999995</v>
      </c>
      <c r="AO30" s="206">
        <f t="shared" ref="AO30:AO34" si="9">D30</f>
        <v>503.43</v>
      </c>
      <c r="AP30" s="206">
        <f t="shared" ref="AP30:AP35" si="10">H30</f>
        <v>264.88</v>
      </c>
      <c r="AQ30" s="18"/>
      <c r="AR30" s="3">
        <v>0</v>
      </c>
      <c r="AS30" s="3">
        <v>0</v>
      </c>
      <c r="AT30" s="3">
        <v>0</v>
      </c>
      <c r="AU30" s="32">
        <f t="shared" si="4"/>
        <v>211684</v>
      </c>
      <c r="AV30" s="3">
        <f t="shared" si="1"/>
        <v>3315.0600000000004</v>
      </c>
      <c r="AW30" s="3">
        <f t="shared" si="1"/>
        <v>2863.95</v>
      </c>
      <c r="AX30" s="3">
        <f t="shared" si="1"/>
        <v>1587.48</v>
      </c>
      <c r="AY30" s="3">
        <f t="shared" si="3"/>
        <v>7766.49</v>
      </c>
    </row>
    <row r="31" spans="1:54" ht="13.5" thickBot="1" x14ac:dyDescent="0.25">
      <c r="A31" s="154" t="s">
        <v>24</v>
      </c>
      <c r="B31" s="157" t="s">
        <v>117</v>
      </c>
      <c r="C31" s="153">
        <v>981.12</v>
      </c>
      <c r="D31" s="158">
        <v>816.67</v>
      </c>
      <c r="E31" s="154"/>
      <c r="F31" s="159"/>
      <c r="G31" s="157" t="s">
        <v>117</v>
      </c>
      <c r="H31" s="153">
        <v>396.42</v>
      </c>
      <c r="I31" s="160"/>
      <c r="J31" s="153">
        <f t="shared" si="2"/>
        <v>2194.21</v>
      </c>
      <c r="K31" s="154" t="s">
        <v>83</v>
      </c>
      <c r="L31" s="154" t="s">
        <v>240</v>
      </c>
      <c r="M31" s="154" t="s">
        <v>274</v>
      </c>
      <c r="N31" s="154"/>
      <c r="O31" s="154" t="s">
        <v>83</v>
      </c>
      <c r="P31" s="154" t="s">
        <v>24</v>
      </c>
      <c r="R31" s="3">
        <v>439.81</v>
      </c>
      <c r="S31" s="3">
        <v>384.1</v>
      </c>
      <c r="T31" s="3">
        <v>393.72</v>
      </c>
      <c r="V31" s="3">
        <v>764.33</v>
      </c>
      <c r="W31" s="3">
        <v>667.51</v>
      </c>
      <c r="X31" s="3">
        <v>396.42</v>
      </c>
      <c r="Y31" s="3"/>
      <c r="Z31" s="77">
        <v>129404</v>
      </c>
      <c r="AA31" s="3">
        <v>738.71</v>
      </c>
      <c r="AB31" s="3">
        <v>645.13</v>
      </c>
      <c r="AC31" s="3">
        <v>396.42</v>
      </c>
      <c r="AD31" s="120">
        <v>83776</v>
      </c>
      <c r="AE31" s="3">
        <v>478.24</v>
      </c>
      <c r="AF31" s="3">
        <v>417.6</v>
      </c>
      <c r="AG31" s="3">
        <v>396.42</v>
      </c>
      <c r="AH31" s="18">
        <f>56100+73304</f>
        <v>129404</v>
      </c>
      <c r="AI31" s="3">
        <v>439.04</v>
      </c>
      <c r="AJ31" s="3">
        <v>645.13</v>
      </c>
      <c r="AK31" s="3">
        <v>396.42</v>
      </c>
      <c r="AL31" s="3"/>
      <c r="AN31" s="206">
        <f t="shared" si="8"/>
        <v>981.12</v>
      </c>
      <c r="AO31" s="206">
        <f t="shared" si="9"/>
        <v>816.67</v>
      </c>
      <c r="AP31" s="206">
        <f t="shared" si="10"/>
        <v>396.42</v>
      </c>
      <c r="AQ31" s="18"/>
      <c r="AR31" s="3">
        <v>0</v>
      </c>
      <c r="AS31" s="3">
        <v>0</v>
      </c>
      <c r="AT31" s="3">
        <v>0</v>
      </c>
      <c r="AU31" s="32">
        <f t="shared" si="4"/>
        <v>342584</v>
      </c>
      <c r="AV31" s="3">
        <f t="shared" si="1"/>
        <v>3841.25</v>
      </c>
      <c r="AW31" s="3">
        <f t="shared" si="1"/>
        <v>3576.1400000000003</v>
      </c>
      <c r="AX31" s="3">
        <f t="shared" si="1"/>
        <v>2375.8200000000002</v>
      </c>
      <c r="AY31" s="3">
        <f t="shared" si="3"/>
        <v>9793.2100000000009</v>
      </c>
    </row>
    <row r="32" spans="1:54" ht="13.5" thickBot="1" x14ac:dyDescent="0.25">
      <c r="A32" s="154" t="s">
        <v>25</v>
      </c>
      <c r="B32" s="157" t="s">
        <v>117</v>
      </c>
      <c r="C32" s="153">
        <v>199.49</v>
      </c>
      <c r="D32" s="158">
        <v>0</v>
      </c>
      <c r="E32" s="154"/>
      <c r="F32" s="159"/>
      <c r="G32" s="157" t="s">
        <v>117</v>
      </c>
      <c r="H32" s="153">
        <v>0</v>
      </c>
      <c r="I32" s="160"/>
      <c r="J32" s="153">
        <f t="shared" si="2"/>
        <v>199.49</v>
      </c>
      <c r="K32" s="154" t="s">
        <v>84</v>
      </c>
      <c r="L32" s="154" t="s">
        <v>240</v>
      </c>
      <c r="M32" s="154" t="s">
        <v>274</v>
      </c>
      <c r="N32" s="154"/>
      <c r="O32" s="154" t="s">
        <v>84</v>
      </c>
      <c r="P32" s="154" t="s">
        <v>25</v>
      </c>
      <c r="R32" s="3">
        <v>189.99</v>
      </c>
      <c r="S32" s="3">
        <v>0</v>
      </c>
      <c r="T32" s="3">
        <v>0</v>
      </c>
      <c r="V32" s="3">
        <v>189.99</v>
      </c>
      <c r="W32" s="3">
        <v>0</v>
      </c>
      <c r="X32" s="3">
        <v>0</v>
      </c>
      <c r="Y32" s="3"/>
      <c r="AA32" s="3">
        <v>189.99</v>
      </c>
      <c r="AB32" s="3">
        <v>0</v>
      </c>
      <c r="AC32" s="3">
        <v>0</v>
      </c>
      <c r="AD32" s="120">
        <v>0</v>
      </c>
      <c r="AE32" s="3">
        <v>189.99</v>
      </c>
      <c r="AF32" s="3">
        <v>0</v>
      </c>
      <c r="AG32" s="3">
        <v>0</v>
      </c>
      <c r="AH32" s="18">
        <v>0</v>
      </c>
      <c r="AI32" s="3">
        <v>199.49</v>
      </c>
      <c r="AJ32" s="3">
        <v>0</v>
      </c>
      <c r="AK32" s="3">
        <v>0</v>
      </c>
      <c r="AL32" s="3"/>
      <c r="AN32" s="206">
        <f t="shared" si="8"/>
        <v>199.49</v>
      </c>
      <c r="AO32" s="206">
        <f t="shared" si="9"/>
        <v>0</v>
      </c>
      <c r="AP32" s="206">
        <f t="shared" si="10"/>
        <v>0</v>
      </c>
      <c r="AQ32" s="18"/>
      <c r="AR32" s="3">
        <v>0</v>
      </c>
      <c r="AS32" s="3">
        <v>0</v>
      </c>
      <c r="AT32" s="3">
        <v>0</v>
      </c>
      <c r="AU32" s="32">
        <f t="shared" si="4"/>
        <v>0</v>
      </c>
      <c r="AV32" s="3">
        <f t="shared" si="1"/>
        <v>1158.94</v>
      </c>
      <c r="AW32" s="3">
        <f t="shared" si="1"/>
        <v>0</v>
      </c>
      <c r="AX32" s="3">
        <f t="shared" si="1"/>
        <v>0</v>
      </c>
      <c r="AY32" s="3">
        <f t="shared" si="3"/>
        <v>1158.94</v>
      </c>
    </row>
    <row r="33" spans="1:51" ht="13.5" thickBot="1" x14ac:dyDescent="0.25">
      <c r="A33" s="200" t="s">
        <v>26</v>
      </c>
      <c r="B33" s="201" t="s">
        <v>117</v>
      </c>
      <c r="C33" s="202">
        <v>40.32</v>
      </c>
      <c r="D33" s="203">
        <v>33.56</v>
      </c>
      <c r="E33" s="200"/>
      <c r="F33" s="204"/>
      <c r="G33" s="201" t="s">
        <v>117</v>
      </c>
      <c r="H33" s="202">
        <v>135.16</v>
      </c>
      <c r="I33" s="205"/>
      <c r="J33" s="202">
        <f t="shared" si="2"/>
        <v>209.04</v>
      </c>
      <c r="K33" s="200" t="s">
        <v>85</v>
      </c>
      <c r="L33" s="200" t="s">
        <v>240</v>
      </c>
      <c r="M33" s="200" t="s">
        <v>282</v>
      </c>
      <c r="N33" s="200"/>
      <c r="O33" s="200" t="s">
        <v>85</v>
      </c>
      <c r="P33" s="200" t="s">
        <v>26</v>
      </c>
      <c r="R33" s="3">
        <v>0</v>
      </c>
      <c r="S33" s="3">
        <v>0</v>
      </c>
      <c r="T33" s="3">
        <v>134.57</v>
      </c>
      <c r="U33" s="77">
        <v>0</v>
      </c>
      <c r="V33" s="3">
        <v>0</v>
      </c>
      <c r="W33" s="3">
        <v>0</v>
      </c>
      <c r="X33" s="3">
        <v>135.16</v>
      </c>
      <c r="Y33" s="3"/>
      <c r="AA33" s="3">
        <v>0</v>
      </c>
      <c r="AB33" s="3">
        <v>0</v>
      </c>
      <c r="AC33" s="3">
        <v>135.16</v>
      </c>
      <c r="AD33" s="120">
        <v>0</v>
      </c>
      <c r="AE33" s="3">
        <v>0</v>
      </c>
      <c r="AF33" s="3">
        <v>0</v>
      </c>
      <c r="AG33" s="3">
        <v>135.16</v>
      </c>
      <c r="AH33" s="18">
        <f>748+5236</f>
        <v>5984</v>
      </c>
      <c r="AI33" s="3">
        <v>31.36</v>
      </c>
      <c r="AJ33" s="3">
        <v>29.83</v>
      </c>
      <c r="AK33" s="3">
        <v>135.16</v>
      </c>
      <c r="AL33" s="3"/>
      <c r="AN33" s="202">
        <f t="shared" si="8"/>
        <v>40.32</v>
      </c>
      <c r="AO33" s="202">
        <f t="shared" si="9"/>
        <v>33.56</v>
      </c>
      <c r="AP33" s="202">
        <f t="shared" si="10"/>
        <v>135.16</v>
      </c>
      <c r="AQ33" s="18"/>
      <c r="AR33" s="3">
        <v>0</v>
      </c>
      <c r="AS33" s="3">
        <v>0</v>
      </c>
      <c r="AT33" s="3">
        <v>0</v>
      </c>
      <c r="AU33" s="32">
        <f t="shared" si="4"/>
        <v>5984</v>
      </c>
      <c r="AV33" s="3">
        <f t="shared" si="1"/>
        <v>71.680000000000007</v>
      </c>
      <c r="AW33" s="3">
        <f t="shared" si="1"/>
        <v>63.39</v>
      </c>
      <c r="AX33" s="3">
        <f t="shared" si="1"/>
        <v>810.36999999999989</v>
      </c>
      <c r="AY33" s="3">
        <f t="shared" si="3"/>
        <v>945.43999999999983</v>
      </c>
    </row>
    <row r="34" spans="1:51" ht="13.5" thickBot="1" x14ac:dyDescent="0.25">
      <c r="A34" s="200" t="s">
        <v>27</v>
      </c>
      <c r="B34" s="201" t="s">
        <v>117</v>
      </c>
      <c r="C34" s="202">
        <v>80.64</v>
      </c>
      <c r="D34" s="203">
        <v>67.12</v>
      </c>
      <c r="E34" s="200"/>
      <c r="F34" s="204"/>
      <c r="G34" s="201" t="s">
        <v>117</v>
      </c>
      <c r="H34" s="202">
        <v>264.88</v>
      </c>
      <c r="I34" s="205"/>
      <c r="J34" s="202">
        <f t="shared" si="2"/>
        <v>412.64</v>
      </c>
      <c r="K34" s="200" t="s">
        <v>85</v>
      </c>
      <c r="L34" s="200" t="s">
        <v>240</v>
      </c>
      <c r="M34" s="200" t="s">
        <v>281</v>
      </c>
      <c r="N34" s="200"/>
      <c r="O34" s="200" t="s">
        <v>85</v>
      </c>
      <c r="P34" s="200" t="s">
        <v>27</v>
      </c>
      <c r="R34" s="3">
        <v>76.86</v>
      </c>
      <c r="S34" s="3">
        <v>67.12</v>
      </c>
      <c r="T34" s="3">
        <v>263.70999999999998</v>
      </c>
      <c r="V34" s="3">
        <v>128.1</v>
      </c>
      <c r="W34" s="3">
        <v>111.87</v>
      </c>
      <c r="X34" s="3">
        <v>264.88</v>
      </c>
      <c r="Y34" s="3"/>
      <c r="Z34" s="77">
        <v>20944</v>
      </c>
      <c r="AA34" s="3">
        <v>119.56</v>
      </c>
      <c r="AB34" s="3">
        <v>104.41</v>
      </c>
      <c r="AC34" s="3">
        <v>264.88</v>
      </c>
      <c r="AD34" s="120">
        <v>19448</v>
      </c>
      <c r="AE34" s="3">
        <v>111.02</v>
      </c>
      <c r="AF34" s="3">
        <v>96.96</v>
      </c>
      <c r="AG34" s="3">
        <v>264.88</v>
      </c>
      <c r="AH34" s="18">
        <f>4488+10472</f>
        <v>14960</v>
      </c>
      <c r="AI34" s="3">
        <v>89.6</v>
      </c>
      <c r="AJ34" s="3">
        <v>74.58</v>
      </c>
      <c r="AK34" s="3">
        <v>264.88</v>
      </c>
      <c r="AL34" s="3"/>
      <c r="AN34" s="202">
        <f t="shared" si="8"/>
        <v>80.64</v>
      </c>
      <c r="AO34" s="202">
        <f t="shared" si="9"/>
        <v>67.12</v>
      </c>
      <c r="AP34" s="202">
        <f t="shared" si="10"/>
        <v>264.88</v>
      </c>
      <c r="AQ34" s="18"/>
      <c r="AR34" s="3">
        <v>0</v>
      </c>
      <c r="AS34" s="3">
        <v>0</v>
      </c>
      <c r="AT34" s="3">
        <v>0</v>
      </c>
      <c r="AU34" s="32">
        <f t="shared" si="4"/>
        <v>55352</v>
      </c>
      <c r="AV34" s="3">
        <f t="shared" si="1"/>
        <v>605.78</v>
      </c>
      <c r="AW34" s="3">
        <f t="shared" si="1"/>
        <v>522.05999999999995</v>
      </c>
      <c r="AX34" s="3">
        <f t="shared" si="1"/>
        <v>1588.1100000000001</v>
      </c>
      <c r="AY34" s="3">
        <f t="shared" si="3"/>
        <v>2715.95</v>
      </c>
    </row>
    <row r="35" spans="1:51" ht="13.5" thickBot="1" x14ac:dyDescent="0.25">
      <c r="A35" s="200" t="s">
        <v>28</v>
      </c>
      <c r="B35" s="201" t="s">
        <v>117</v>
      </c>
      <c r="C35" s="202">
        <v>649.6</v>
      </c>
      <c r="D35" s="203">
        <v>540.72</v>
      </c>
      <c r="E35" s="200"/>
      <c r="F35" s="204"/>
      <c r="G35" s="201" t="s">
        <v>117</v>
      </c>
      <c r="H35" s="202">
        <v>396.42</v>
      </c>
      <c r="I35" s="205"/>
      <c r="J35" s="202">
        <f t="shared" si="2"/>
        <v>1586.7400000000002</v>
      </c>
      <c r="K35" s="200" t="s">
        <v>85</v>
      </c>
      <c r="L35" s="200" t="s">
        <v>240</v>
      </c>
      <c r="M35" s="200" t="s">
        <v>280</v>
      </c>
      <c r="N35" s="200"/>
      <c r="O35" s="200" t="s">
        <v>85</v>
      </c>
      <c r="P35" s="200" t="s">
        <v>28</v>
      </c>
      <c r="R35" s="3">
        <v>738.71</v>
      </c>
      <c r="S35" s="3">
        <v>645.13</v>
      </c>
      <c r="T35" s="3">
        <v>394.67</v>
      </c>
      <c r="V35" s="3">
        <v>520.94000000000005</v>
      </c>
      <c r="W35" s="3">
        <v>454.95</v>
      </c>
      <c r="X35" s="3">
        <v>396.42</v>
      </c>
      <c r="Y35" s="3"/>
      <c r="Z35" s="77">
        <v>97240</v>
      </c>
      <c r="AA35" s="3">
        <v>555.1</v>
      </c>
      <c r="AB35" s="3">
        <v>484.78</v>
      </c>
      <c r="AC35" s="3">
        <v>396.42</v>
      </c>
      <c r="AD35" s="120">
        <v>89760</v>
      </c>
      <c r="AE35" s="3">
        <v>512.4</v>
      </c>
      <c r="AF35" s="3">
        <v>447.49</v>
      </c>
      <c r="AG35" s="3">
        <v>396.42</v>
      </c>
      <c r="AH35" s="18">
        <v>97240</v>
      </c>
      <c r="AI35" s="3">
        <v>582.4</v>
      </c>
      <c r="AJ35" s="3">
        <v>484.78</v>
      </c>
      <c r="AK35" s="3">
        <v>396.42</v>
      </c>
      <c r="AL35" s="3"/>
      <c r="AN35" s="202">
        <f t="shared" si="8"/>
        <v>649.6</v>
      </c>
      <c r="AO35" s="203">
        <f>D35</f>
        <v>540.72</v>
      </c>
      <c r="AP35" s="202">
        <f t="shared" si="10"/>
        <v>396.42</v>
      </c>
      <c r="AQ35" s="18"/>
      <c r="AR35" s="3">
        <v>0</v>
      </c>
      <c r="AS35" s="3">
        <v>0</v>
      </c>
      <c r="AT35" s="3">
        <v>0</v>
      </c>
      <c r="AU35" s="32">
        <f t="shared" si="4"/>
        <v>284240</v>
      </c>
      <c r="AV35" s="3">
        <f t="shared" si="1"/>
        <v>3559.15</v>
      </c>
      <c r="AW35" s="3">
        <f t="shared" si="1"/>
        <v>3057.8500000000004</v>
      </c>
      <c r="AX35" s="3">
        <f t="shared" si="1"/>
        <v>2376.77</v>
      </c>
      <c r="AY35" s="3">
        <f t="shared" si="3"/>
        <v>8993.77</v>
      </c>
    </row>
    <row r="36" spans="1:51" ht="13.5" thickBot="1" x14ac:dyDescent="0.25">
      <c r="A36" s="221" t="s">
        <v>29</v>
      </c>
      <c r="B36" s="222" t="s">
        <v>117</v>
      </c>
      <c r="C36" s="223">
        <v>3315.2</v>
      </c>
      <c r="D36" s="224">
        <v>2759.53</v>
      </c>
      <c r="E36" s="221"/>
      <c r="F36" s="225"/>
      <c r="G36" s="222" t="s">
        <v>117</v>
      </c>
      <c r="H36" s="223">
        <v>396.42</v>
      </c>
      <c r="I36" s="226"/>
      <c r="J36" s="223">
        <f t="shared" si="2"/>
        <v>6471.15</v>
      </c>
      <c r="K36" s="221" t="s">
        <v>85</v>
      </c>
      <c r="L36" s="221" t="s">
        <v>240</v>
      </c>
      <c r="M36" s="221" t="s">
        <v>284</v>
      </c>
      <c r="N36" s="221"/>
      <c r="O36" s="221" t="s">
        <v>85</v>
      </c>
      <c r="P36" s="221" t="s">
        <v>29</v>
      </c>
      <c r="R36" s="3">
        <v>2532.11</v>
      </c>
      <c r="S36" s="3">
        <v>2211.36</v>
      </c>
      <c r="T36" s="3">
        <v>394.67</v>
      </c>
      <c r="V36" s="3">
        <v>2643.13</v>
      </c>
      <c r="W36" s="3">
        <v>2308.31</v>
      </c>
      <c r="X36" s="3">
        <v>396.42</v>
      </c>
      <c r="Y36" s="3"/>
      <c r="AA36" s="3">
        <v>2433.9</v>
      </c>
      <c r="AB36" s="3">
        <v>2125.59</v>
      </c>
      <c r="AC36" s="3">
        <v>396.42</v>
      </c>
      <c r="AD36" s="120">
        <v>43384</v>
      </c>
      <c r="AE36" s="3">
        <v>247.66</v>
      </c>
      <c r="AF36" s="3">
        <v>216.29</v>
      </c>
      <c r="AG36" s="3">
        <v>396.42</v>
      </c>
      <c r="AH36" s="18">
        <v>131648</v>
      </c>
      <c r="AI36" s="3">
        <v>788.48</v>
      </c>
      <c r="AJ36" s="3">
        <v>656.32</v>
      </c>
      <c r="AK36" s="3">
        <v>396.42</v>
      </c>
      <c r="AL36" s="3"/>
      <c r="AN36" s="202">
        <f t="shared" si="8"/>
        <v>3315.2</v>
      </c>
      <c r="AO36" s="203">
        <f>D36</f>
        <v>2759.53</v>
      </c>
      <c r="AP36" s="202">
        <f>H36</f>
        <v>396.42</v>
      </c>
      <c r="AQ36" s="18"/>
      <c r="AR36" s="3">
        <v>0</v>
      </c>
      <c r="AS36" s="3">
        <v>0</v>
      </c>
      <c r="AT36" s="3">
        <v>0</v>
      </c>
      <c r="AU36" s="32">
        <f t="shared" si="4"/>
        <v>175032</v>
      </c>
      <c r="AV36" s="3">
        <f t="shared" si="1"/>
        <v>11960.48</v>
      </c>
      <c r="AW36" s="3">
        <f t="shared" si="1"/>
        <v>10277.4</v>
      </c>
      <c r="AX36" s="3">
        <f t="shared" si="1"/>
        <v>2376.77</v>
      </c>
      <c r="AY36" s="3">
        <f t="shared" si="3"/>
        <v>24614.649999999998</v>
      </c>
    </row>
    <row r="37" spans="1:51" s="56" customFormat="1" ht="13.5" thickBot="1" x14ac:dyDescent="0.25">
      <c r="A37" s="276" t="s">
        <v>30</v>
      </c>
      <c r="B37" s="277" t="s">
        <v>117</v>
      </c>
      <c r="C37" s="278">
        <v>199.49</v>
      </c>
      <c r="D37" s="279">
        <v>0</v>
      </c>
      <c r="E37" s="276"/>
      <c r="F37" s="280"/>
      <c r="G37" s="277" t="s">
        <v>119</v>
      </c>
      <c r="H37" s="278">
        <v>0</v>
      </c>
      <c r="I37" s="281"/>
      <c r="J37" s="278">
        <f t="shared" si="2"/>
        <v>199.49</v>
      </c>
      <c r="K37" s="276" t="s">
        <v>86</v>
      </c>
      <c r="L37" s="276" t="s">
        <v>263</v>
      </c>
      <c r="M37" s="276" t="s">
        <v>288</v>
      </c>
      <c r="N37" s="276">
        <v>1</v>
      </c>
      <c r="O37" s="276" t="s">
        <v>86</v>
      </c>
      <c r="P37" s="276" t="s">
        <v>30</v>
      </c>
      <c r="R37" s="58">
        <v>189.99</v>
      </c>
      <c r="S37" s="58">
        <v>0</v>
      </c>
      <c r="T37" s="58">
        <v>0</v>
      </c>
      <c r="U37" s="80"/>
      <c r="V37" s="58">
        <v>189.99</v>
      </c>
      <c r="W37" s="58">
        <v>0</v>
      </c>
      <c r="X37" s="58">
        <v>0</v>
      </c>
      <c r="Y37" s="58"/>
      <c r="Z37" s="80"/>
      <c r="AA37" s="58">
        <v>189.99</v>
      </c>
      <c r="AB37" s="58">
        <v>0</v>
      </c>
      <c r="AC37" s="58">
        <v>0</v>
      </c>
      <c r="AD37" s="124"/>
      <c r="AE37" s="58">
        <v>189.99</v>
      </c>
      <c r="AF37" s="58">
        <v>0</v>
      </c>
      <c r="AG37" s="58">
        <v>0</v>
      </c>
      <c r="AH37" s="62">
        <v>0</v>
      </c>
      <c r="AI37" s="58">
        <v>199.49</v>
      </c>
      <c r="AJ37" s="58">
        <v>0</v>
      </c>
      <c r="AK37" s="58">
        <v>0</v>
      </c>
      <c r="AL37" s="58"/>
      <c r="AM37" s="62">
        <v>0</v>
      </c>
      <c r="AN37" s="58">
        <v>199.49</v>
      </c>
      <c r="AO37" s="59">
        <v>0</v>
      </c>
      <c r="AP37" s="58">
        <v>0</v>
      </c>
      <c r="AQ37" s="62"/>
      <c r="AR37" s="58">
        <v>0</v>
      </c>
      <c r="AS37" s="58">
        <v>0</v>
      </c>
      <c r="AT37" s="58">
        <v>0</v>
      </c>
      <c r="AU37" s="63">
        <f t="shared" si="4"/>
        <v>0</v>
      </c>
      <c r="AV37" s="58">
        <f t="shared" si="1"/>
        <v>1158.94</v>
      </c>
      <c r="AW37" s="58">
        <f t="shared" si="1"/>
        <v>0</v>
      </c>
      <c r="AX37" s="58">
        <f t="shared" si="1"/>
        <v>0</v>
      </c>
      <c r="AY37" s="58">
        <f t="shared" si="3"/>
        <v>1158.94</v>
      </c>
    </row>
    <row r="38" spans="1:51" s="56" customFormat="1" ht="13.5" thickBot="1" x14ac:dyDescent="0.25">
      <c r="A38" s="276" t="s">
        <v>31</v>
      </c>
      <c r="B38" s="277" t="s">
        <v>117</v>
      </c>
      <c r="C38" s="278">
        <v>264.32</v>
      </c>
      <c r="D38" s="279">
        <v>220.02</v>
      </c>
      <c r="E38" s="276"/>
      <c r="F38" s="280"/>
      <c r="G38" s="277" t="s">
        <v>117</v>
      </c>
      <c r="H38" s="278">
        <v>398.1</v>
      </c>
      <c r="I38" s="281"/>
      <c r="J38" s="278">
        <f t="shared" si="2"/>
        <v>882.44</v>
      </c>
      <c r="K38" s="276" t="s">
        <v>86</v>
      </c>
      <c r="L38" s="276" t="s">
        <v>263</v>
      </c>
      <c r="M38" s="276" t="s">
        <v>288</v>
      </c>
      <c r="N38" s="276">
        <v>2</v>
      </c>
      <c r="O38" s="276" t="s">
        <v>86</v>
      </c>
      <c r="P38" s="276" t="s">
        <v>31</v>
      </c>
      <c r="R38" s="58">
        <v>166.53</v>
      </c>
      <c r="S38" s="58">
        <v>145.43</v>
      </c>
      <c r="T38" s="58">
        <v>388.02</v>
      </c>
      <c r="U38" s="80"/>
      <c r="V38" s="58">
        <v>149.44999999999999</v>
      </c>
      <c r="W38" s="58">
        <v>130.52000000000001</v>
      </c>
      <c r="X38" s="58">
        <v>396.42</v>
      </c>
      <c r="Y38" s="58"/>
      <c r="Z38" s="80"/>
      <c r="AA38" s="58">
        <v>183.61</v>
      </c>
      <c r="AB38" s="58">
        <v>160.35</v>
      </c>
      <c r="AC38" s="58">
        <v>396.42</v>
      </c>
      <c r="AD38" s="124"/>
      <c r="AE38" s="58">
        <v>115.29</v>
      </c>
      <c r="AF38" s="58">
        <v>100.69</v>
      </c>
      <c r="AG38" s="58">
        <v>396.42</v>
      </c>
      <c r="AH38" s="62">
        <f>11220+27676</f>
        <v>38896</v>
      </c>
      <c r="AI38" s="58">
        <v>232.96</v>
      </c>
      <c r="AJ38" s="58">
        <v>193.91</v>
      </c>
      <c r="AK38" s="58">
        <v>396.42</v>
      </c>
      <c r="AL38" s="58"/>
      <c r="AM38" s="62">
        <v>36652</v>
      </c>
      <c r="AN38" s="58">
        <v>264.32</v>
      </c>
      <c r="AO38" s="59">
        <v>220.02</v>
      </c>
      <c r="AP38" s="58">
        <v>398.1</v>
      </c>
      <c r="AQ38" s="62"/>
      <c r="AR38" s="58">
        <v>0</v>
      </c>
      <c r="AS38" s="58">
        <v>0</v>
      </c>
      <c r="AT38" s="58">
        <v>0</v>
      </c>
      <c r="AU38" s="63">
        <f t="shared" si="4"/>
        <v>75548</v>
      </c>
      <c r="AV38" s="58">
        <f t="shared" si="1"/>
        <v>1112.1600000000001</v>
      </c>
      <c r="AW38" s="58">
        <f t="shared" si="1"/>
        <v>950.92</v>
      </c>
      <c r="AX38" s="58">
        <f t="shared" si="1"/>
        <v>2371.8000000000002</v>
      </c>
      <c r="AY38" s="58">
        <f t="shared" si="3"/>
        <v>4434.88</v>
      </c>
    </row>
    <row r="39" spans="1:51" s="56" customFormat="1" ht="13.5" thickBot="1" x14ac:dyDescent="0.25">
      <c r="A39" s="276" t="s">
        <v>32</v>
      </c>
      <c r="B39" s="277" t="s">
        <v>117</v>
      </c>
      <c r="C39" s="278">
        <v>833.28</v>
      </c>
      <c r="D39" s="279">
        <v>693.61</v>
      </c>
      <c r="E39" s="276"/>
      <c r="F39" s="280"/>
      <c r="G39" s="277" t="s">
        <v>117</v>
      </c>
      <c r="H39" s="278">
        <v>266</v>
      </c>
      <c r="I39" s="281"/>
      <c r="J39" s="278">
        <f t="shared" si="2"/>
        <v>1792.8899999999999</v>
      </c>
      <c r="K39" s="276" t="s">
        <v>86</v>
      </c>
      <c r="L39" s="276" t="s">
        <v>263</v>
      </c>
      <c r="M39" s="276" t="s">
        <v>288</v>
      </c>
      <c r="N39" s="276">
        <v>3</v>
      </c>
      <c r="O39" s="276" t="s">
        <v>86</v>
      </c>
      <c r="P39" s="276" t="s">
        <v>32</v>
      </c>
      <c r="R39" s="58">
        <v>854</v>
      </c>
      <c r="S39" s="58">
        <v>745.82</v>
      </c>
      <c r="T39" s="58">
        <v>259.27</v>
      </c>
      <c r="U39" s="80"/>
      <c r="V39" s="58">
        <v>1272.46</v>
      </c>
      <c r="W39" s="58">
        <v>1111.27</v>
      </c>
      <c r="X39" s="58">
        <v>264.88</v>
      </c>
      <c r="Y39" s="58"/>
      <c r="Z39" s="80"/>
      <c r="AA39" s="58">
        <v>1319.43</v>
      </c>
      <c r="AB39" s="58">
        <v>1152.29</v>
      </c>
      <c r="AC39" s="58">
        <v>264.88</v>
      </c>
      <c r="AD39" s="124"/>
      <c r="AE39" s="58">
        <v>546.55999999999995</v>
      </c>
      <c r="AF39" s="58">
        <v>477.32</v>
      </c>
      <c r="AG39" s="58">
        <v>264.88</v>
      </c>
      <c r="AH39" s="62">
        <v>65076</v>
      </c>
      <c r="AI39" s="58">
        <v>389.76</v>
      </c>
      <c r="AJ39" s="58">
        <v>324.43</v>
      </c>
      <c r="AK39" s="58">
        <v>264.88</v>
      </c>
      <c r="AL39" s="58"/>
      <c r="AM39" s="62">
        <f>89760+2244</f>
        <v>92004</v>
      </c>
      <c r="AN39" s="58">
        <v>833.28</v>
      </c>
      <c r="AO39" s="59">
        <v>693.61</v>
      </c>
      <c r="AP39" s="58">
        <v>266</v>
      </c>
      <c r="AQ39" s="62"/>
      <c r="AR39" s="58">
        <v>0</v>
      </c>
      <c r="AS39" s="58">
        <v>0</v>
      </c>
      <c r="AT39" s="58">
        <v>0</v>
      </c>
      <c r="AU39" s="63">
        <f t="shared" si="4"/>
        <v>157080</v>
      </c>
      <c r="AV39" s="58">
        <f t="shared" si="1"/>
        <v>5215.49</v>
      </c>
      <c r="AW39" s="58">
        <f t="shared" si="1"/>
        <v>4504.74</v>
      </c>
      <c r="AX39" s="58">
        <f t="shared" si="1"/>
        <v>1584.79</v>
      </c>
      <c r="AY39" s="58">
        <f t="shared" si="3"/>
        <v>11305.02</v>
      </c>
    </row>
    <row r="40" spans="1:51" s="56" customFormat="1" ht="13.5" thickBot="1" x14ac:dyDescent="0.25">
      <c r="A40" s="282" t="s">
        <v>33</v>
      </c>
      <c r="B40" s="283" t="s">
        <v>117</v>
      </c>
      <c r="C40" s="284">
        <v>555.52</v>
      </c>
      <c r="D40" s="285">
        <v>462.41</v>
      </c>
      <c r="E40" s="282"/>
      <c r="F40" s="286"/>
      <c r="G40" s="283" t="s">
        <v>117</v>
      </c>
      <c r="H40" s="284">
        <v>398.1</v>
      </c>
      <c r="I40" s="287"/>
      <c r="J40" s="284">
        <f t="shared" si="2"/>
        <v>1416.0300000000002</v>
      </c>
      <c r="K40" s="282" t="s">
        <v>86</v>
      </c>
      <c r="L40" s="282" t="s">
        <v>263</v>
      </c>
      <c r="M40" s="282" t="s">
        <v>288</v>
      </c>
      <c r="N40" s="282">
        <v>4</v>
      </c>
      <c r="O40" s="282" t="s">
        <v>86</v>
      </c>
      <c r="P40" s="282" t="s">
        <v>33</v>
      </c>
      <c r="R40" s="58">
        <v>380.03</v>
      </c>
      <c r="S40" s="58">
        <v>331.89</v>
      </c>
      <c r="T40" s="58">
        <v>388.02</v>
      </c>
      <c r="U40" s="80"/>
      <c r="V40" s="58">
        <v>213.5</v>
      </c>
      <c r="W40" s="58">
        <v>186.46</v>
      </c>
      <c r="X40" s="58">
        <v>396.42</v>
      </c>
      <c r="Y40" s="58"/>
      <c r="Z40" s="80"/>
      <c r="AA40" s="58">
        <v>478.24</v>
      </c>
      <c r="AB40" s="58">
        <v>417.66</v>
      </c>
      <c r="AC40" s="58">
        <v>396.42</v>
      </c>
      <c r="AD40" s="124"/>
      <c r="AE40" s="58">
        <v>388.57</v>
      </c>
      <c r="AF40" s="58">
        <v>339.35</v>
      </c>
      <c r="AG40" s="58">
        <v>396.42</v>
      </c>
      <c r="AH40" s="62">
        <v>91256</v>
      </c>
      <c r="AI40" s="58">
        <v>555.52</v>
      </c>
      <c r="AJ40" s="58">
        <v>462.41</v>
      </c>
      <c r="AK40" s="58">
        <v>398.1</v>
      </c>
      <c r="AL40" s="58"/>
      <c r="AM40" s="62">
        <v>74800</v>
      </c>
      <c r="AN40" s="58">
        <v>555.52</v>
      </c>
      <c r="AO40" s="59">
        <v>462.41</v>
      </c>
      <c r="AP40" s="58">
        <v>398.1</v>
      </c>
      <c r="AQ40" s="62"/>
      <c r="AR40" s="58">
        <v>0</v>
      </c>
      <c r="AS40" s="58">
        <v>0</v>
      </c>
      <c r="AT40" s="58">
        <v>0</v>
      </c>
      <c r="AU40" s="63">
        <f t="shared" si="4"/>
        <v>166056</v>
      </c>
      <c r="AV40" s="58">
        <f t="shared" ref="AV40:AX74" si="11">SUM(R40,V40,AA40,AE40,AI40,AN40,AR40)</f>
        <v>2571.38</v>
      </c>
      <c r="AW40" s="58">
        <f t="shared" si="11"/>
        <v>2200.1800000000003</v>
      </c>
      <c r="AX40" s="58">
        <f t="shared" si="11"/>
        <v>2373.48</v>
      </c>
      <c r="AY40" s="58">
        <f t="shared" si="3"/>
        <v>7145.0400000000009</v>
      </c>
    </row>
    <row r="41" spans="1:51" ht="13.5" thickBot="1" x14ac:dyDescent="0.25">
      <c r="A41" s="238" t="s">
        <v>34</v>
      </c>
      <c r="B41" s="239" t="s">
        <v>117</v>
      </c>
      <c r="C41" s="240">
        <v>67.2</v>
      </c>
      <c r="D41" s="241">
        <v>55.94</v>
      </c>
      <c r="E41" s="238"/>
      <c r="F41" s="242"/>
      <c r="G41" s="239" t="s">
        <v>117</v>
      </c>
      <c r="H41" s="240">
        <v>266</v>
      </c>
      <c r="I41" s="243"/>
      <c r="J41" s="240">
        <f t="shared" si="2"/>
        <v>389.14</v>
      </c>
      <c r="K41" s="238" t="s">
        <v>86</v>
      </c>
      <c r="L41" s="238" t="s">
        <v>263</v>
      </c>
      <c r="M41" s="238" t="s">
        <v>288</v>
      </c>
      <c r="N41" s="238">
        <v>5</v>
      </c>
      <c r="O41" s="238" t="s">
        <v>86</v>
      </c>
      <c r="P41" s="238" t="s">
        <v>34</v>
      </c>
      <c r="R41" s="3">
        <v>21.35</v>
      </c>
      <c r="S41" s="3">
        <v>18.649999999999999</v>
      </c>
      <c r="T41" s="3">
        <v>259.27</v>
      </c>
      <c r="V41" s="3">
        <v>29.89</v>
      </c>
      <c r="W41" s="3">
        <v>26.1</v>
      </c>
      <c r="X41" s="3">
        <v>264.88</v>
      </c>
      <c r="Y41" s="3"/>
      <c r="Z41" s="77">
        <v>5236</v>
      </c>
      <c r="AA41" s="3">
        <v>29.89</v>
      </c>
      <c r="AB41" s="3">
        <v>26.1</v>
      </c>
      <c r="AC41" s="3">
        <v>264.88</v>
      </c>
      <c r="AE41" s="3">
        <v>12.81</v>
      </c>
      <c r="AF41" s="3">
        <v>11.19</v>
      </c>
      <c r="AG41" s="3">
        <v>264.88</v>
      </c>
      <c r="AH41" s="18">
        <v>4488</v>
      </c>
      <c r="AI41" s="3">
        <v>26.88</v>
      </c>
      <c r="AJ41" s="3">
        <v>22.37</v>
      </c>
      <c r="AK41" s="3">
        <v>264.88</v>
      </c>
      <c r="AL41" s="3"/>
      <c r="AM41" s="18">
        <v>1496</v>
      </c>
      <c r="AN41" s="3">
        <v>0</v>
      </c>
      <c r="AO41" s="4">
        <v>7.46</v>
      </c>
      <c r="AP41" s="3">
        <v>264.88</v>
      </c>
      <c r="AQ41" s="18">
        <v>15</v>
      </c>
      <c r="AR41" s="3">
        <v>67.2</v>
      </c>
      <c r="AS41" s="3">
        <v>55.94</v>
      </c>
      <c r="AT41" s="3">
        <v>266</v>
      </c>
      <c r="AU41" s="32">
        <f>+Q41+U41+Z41+AD41+AH41+AM41+AQ41</f>
        <v>11235</v>
      </c>
      <c r="AV41" s="3">
        <f t="shared" si="11"/>
        <v>188.01999999999998</v>
      </c>
      <c r="AW41" s="3">
        <f t="shared" si="11"/>
        <v>167.81</v>
      </c>
      <c r="AX41" s="3">
        <f t="shared" si="11"/>
        <v>1849.67</v>
      </c>
      <c r="AY41" s="3">
        <f t="shared" si="3"/>
        <v>2205.5</v>
      </c>
    </row>
    <row r="42" spans="1:51" s="56" customFormat="1" ht="13.5" thickBot="1" x14ac:dyDescent="0.25">
      <c r="A42" s="276" t="s">
        <v>35</v>
      </c>
      <c r="B42" s="277" t="s">
        <v>117</v>
      </c>
      <c r="C42" s="278">
        <v>891.52</v>
      </c>
      <c r="D42" s="279">
        <v>742.09</v>
      </c>
      <c r="E42" s="276"/>
      <c r="F42" s="280"/>
      <c r="G42" s="277" t="s">
        <v>117</v>
      </c>
      <c r="H42" s="278">
        <v>266</v>
      </c>
      <c r="I42" s="281"/>
      <c r="J42" s="278">
        <f t="shared" si="2"/>
        <v>1899.6100000000001</v>
      </c>
      <c r="K42" s="276" t="s">
        <v>86</v>
      </c>
      <c r="L42" s="276" t="s">
        <v>263</v>
      </c>
      <c r="M42" s="276" t="s">
        <v>288</v>
      </c>
      <c r="N42" s="276">
        <v>6</v>
      </c>
      <c r="O42" s="276" t="s">
        <v>86</v>
      </c>
      <c r="P42" s="276" t="s">
        <v>35</v>
      </c>
      <c r="R42" s="58">
        <v>256.2</v>
      </c>
      <c r="S42" s="58">
        <v>223.75</v>
      </c>
      <c r="T42" s="58">
        <v>259.27</v>
      </c>
      <c r="U42" s="80"/>
      <c r="V42" s="58">
        <v>0</v>
      </c>
      <c r="W42" s="58">
        <v>0</v>
      </c>
      <c r="X42" s="58">
        <v>264.88</v>
      </c>
      <c r="Y42" s="58"/>
      <c r="Z42" s="80">
        <v>47</v>
      </c>
      <c r="AA42" s="58">
        <v>17.079999999999998</v>
      </c>
      <c r="AB42" s="58">
        <v>14.92</v>
      </c>
      <c r="AC42" s="58">
        <v>264.88</v>
      </c>
      <c r="AD42" s="124"/>
      <c r="AE42" s="58">
        <v>8.5399999999999991</v>
      </c>
      <c r="AF42" s="58">
        <v>7.46</v>
      </c>
      <c r="AG42" s="58">
        <v>264.88</v>
      </c>
      <c r="AH42" s="62">
        <v>14212</v>
      </c>
      <c r="AI42" s="58">
        <v>85.12</v>
      </c>
      <c r="AJ42" s="58">
        <v>70.849999999999994</v>
      </c>
      <c r="AK42" s="58">
        <v>264.88</v>
      </c>
      <c r="AL42" s="58"/>
      <c r="AM42" s="62">
        <v>6732</v>
      </c>
      <c r="AN42" s="58">
        <v>891.52</v>
      </c>
      <c r="AO42" s="59">
        <v>742.09</v>
      </c>
      <c r="AP42" s="58">
        <v>266</v>
      </c>
      <c r="AQ42" s="62"/>
      <c r="AR42" s="58">
        <v>0</v>
      </c>
      <c r="AS42" s="58">
        <v>0</v>
      </c>
      <c r="AT42" s="58">
        <v>0</v>
      </c>
      <c r="AU42" s="63">
        <f t="shared" si="4"/>
        <v>20991</v>
      </c>
      <c r="AV42" s="58">
        <f t="shared" si="11"/>
        <v>1258.46</v>
      </c>
      <c r="AW42" s="58">
        <f t="shared" si="11"/>
        <v>1059.0700000000002</v>
      </c>
      <c r="AX42" s="58">
        <f t="shared" si="11"/>
        <v>1584.79</v>
      </c>
      <c r="AY42" s="58">
        <f t="shared" si="3"/>
        <v>3902.32</v>
      </c>
    </row>
    <row r="43" spans="1:51" s="56" customFormat="1" ht="13.5" thickBot="1" x14ac:dyDescent="0.25">
      <c r="A43" s="276" t="s">
        <v>36</v>
      </c>
      <c r="B43" s="277" t="s">
        <v>117</v>
      </c>
      <c r="C43" s="278">
        <v>1805.44</v>
      </c>
      <c r="D43" s="279">
        <v>1502.83</v>
      </c>
      <c r="E43" s="276"/>
      <c r="F43" s="280"/>
      <c r="G43" s="277" t="s">
        <v>117</v>
      </c>
      <c r="H43" s="278">
        <v>532.03</v>
      </c>
      <c r="I43" s="281"/>
      <c r="J43" s="278">
        <f t="shared" si="2"/>
        <v>3840.3</v>
      </c>
      <c r="K43" s="276" t="s">
        <v>86</v>
      </c>
      <c r="L43" s="276" t="s">
        <v>263</v>
      </c>
      <c r="M43" s="276" t="s">
        <v>288</v>
      </c>
      <c r="N43" s="276">
        <v>7</v>
      </c>
      <c r="O43" s="276" t="s">
        <v>86</v>
      </c>
      <c r="P43" s="276" t="s">
        <v>36</v>
      </c>
      <c r="R43" s="58">
        <v>3486.78</v>
      </c>
      <c r="S43" s="58">
        <v>3038.49</v>
      </c>
      <c r="T43" s="58">
        <v>1053.43</v>
      </c>
      <c r="U43" s="80"/>
      <c r="V43" s="58">
        <v>1776.32</v>
      </c>
      <c r="W43" s="58">
        <v>1551.31</v>
      </c>
      <c r="X43" s="58">
        <v>529.79</v>
      </c>
      <c r="Y43" s="58"/>
      <c r="Z43" s="80">
        <f>902+4013</f>
        <v>4915</v>
      </c>
      <c r="AA43" s="58">
        <v>1767.78</v>
      </c>
      <c r="AB43" s="58">
        <v>1543.85</v>
      </c>
      <c r="AC43" s="58">
        <v>529.79</v>
      </c>
      <c r="AD43" s="124"/>
      <c r="AE43" s="58">
        <v>1857.45</v>
      </c>
      <c r="AF43" s="58">
        <v>1622.16</v>
      </c>
      <c r="AG43" s="58">
        <v>529.79</v>
      </c>
      <c r="AH43" s="62">
        <f>72556+216920</f>
        <v>289476</v>
      </c>
      <c r="AI43" s="58">
        <v>1733.76</v>
      </c>
      <c r="AJ43" s="58">
        <v>1443.16</v>
      </c>
      <c r="AK43" s="58">
        <v>529.79</v>
      </c>
      <c r="AL43" s="58"/>
      <c r="AM43" s="62">
        <f>17204+76296+65824</f>
        <v>159324</v>
      </c>
      <c r="AN43" s="58">
        <v>1805.44</v>
      </c>
      <c r="AO43" s="59">
        <v>1502.83</v>
      </c>
      <c r="AP43" s="58">
        <v>532.03</v>
      </c>
      <c r="AQ43" s="62"/>
      <c r="AR43" s="58">
        <v>0</v>
      </c>
      <c r="AS43" s="58">
        <v>0</v>
      </c>
      <c r="AT43" s="58">
        <v>0</v>
      </c>
      <c r="AU43" s="63">
        <f t="shared" si="4"/>
        <v>453715</v>
      </c>
      <c r="AV43" s="58">
        <f t="shared" si="11"/>
        <v>12427.53</v>
      </c>
      <c r="AW43" s="58">
        <f t="shared" si="11"/>
        <v>10701.8</v>
      </c>
      <c r="AX43" s="58">
        <f t="shared" si="11"/>
        <v>3704.62</v>
      </c>
      <c r="AY43" s="58">
        <f t="shared" si="3"/>
        <v>26833.95</v>
      </c>
    </row>
    <row r="44" spans="1:51" ht="13.5" thickBot="1" x14ac:dyDescent="0.25">
      <c r="A44" s="256" t="s">
        <v>2</v>
      </c>
      <c r="B44" s="257" t="s">
        <v>117</v>
      </c>
      <c r="C44" s="258">
        <v>199.49</v>
      </c>
      <c r="D44" s="259">
        <v>0</v>
      </c>
      <c r="E44" s="256"/>
      <c r="F44" s="260"/>
      <c r="G44" s="261" t="s">
        <v>119</v>
      </c>
      <c r="H44" s="258">
        <v>0</v>
      </c>
      <c r="I44" s="262"/>
      <c r="J44" s="258">
        <f t="shared" si="2"/>
        <v>199.49</v>
      </c>
      <c r="K44" s="256" t="s">
        <v>86</v>
      </c>
      <c r="L44" s="256" t="s">
        <v>263</v>
      </c>
      <c r="M44" s="256" t="s">
        <v>288</v>
      </c>
      <c r="N44" s="256"/>
      <c r="O44" s="256" t="s">
        <v>86</v>
      </c>
      <c r="P44" s="256" t="s">
        <v>2</v>
      </c>
      <c r="R44" s="3">
        <v>189.99</v>
      </c>
      <c r="S44" s="3">
        <v>0</v>
      </c>
      <c r="T44" s="3">
        <v>0</v>
      </c>
      <c r="V44" s="3">
        <v>189.99</v>
      </c>
      <c r="W44" s="3">
        <v>0</v>
      </c>
      <c r="X44" s="3">
        <v>0</v>
      </c>
      <c r="Y44" s="3"/>
      <c r="AA44" s="3">
        <v>189.99</v>
      </c>
      <c r="AB44" s="3">
        <v>0</v>
      </c>
      <c r="AC44" s="3">
        <v>0</v>
      </c>
      <c r="AE44" s="3">
        <v>189.99</v>
      </c>
      <c r="AF44" s="3">
        <v>0</v>
      </c>
      <c r="AG44" s="3">
        <v>0</v>
      </c>
      <c r="AH44" s="18">
        <v>0</v>
      </c>
      <c r="AI44" s="3">
        <v>199.49</v>
      </c>
      <c r="AJ44" s="3">
        <v>0</v>
      </c>
      <c r="AK44" s="3">
        <v>0</v>
      </c>
      <c r="AL44" s="3"/>
      <c r="AM44" s="18">
        <v>0</v>
      </c>
      <c r="AN44" s="3">
        <v>199.49</v>
      </c>
      <c r="AO44" s="4">
        <v>0</v>
      </c>
      <c r="AP44" s="3">
        <v>0</v>
      </c>
      <c r="AQ44" s="18">
        <v>0</v>
      </c>
      <c r="AR44" s="3">
        <v>0</v>
      </c>
      <c r="AS44" s="3">
        <v>0</v>
      </c>
      <c r="AT44" s="3">
        <v>0</v>
      </c>
      <c r="AU44" s="32">
        <f t="shared" si="4"/>
        <v>0</v>
      </c>
      <c r="AV44" s="3">
        <f t="shared" si="11"/>
        <v>1158.94</v>
      </c>
      <c r="AW44" s="3">
        <f t="shared" si="11"/>
        <v>0</v>
      </c>
      <c r="AX44" s="3">
        <f t="shared" si="11"/>
        <v>0</v>
      </c>
      <c r="AY44" s="3">
        <f t="shared" si="3"/>
        <v>1158.94</v>
      </c>
    </row>
    <row r="45" spans="1:51" s="56" customFormat="1" ht="13.5" thickBot="1" x14ac:dyDescent="0.25">
      <c r="A45" s="276" t="s">
        <v>37</v>
      </c>
      <c r="B45" s="277" t="s">
        <v>117</v>
      </c>
      <c r="C45" s="278">
        <v>44.8</v>
      </c>
      <c r="D45" s="279">
        <v>37.29</v>
      </c>
      <c r="E45" s="276"/>
      <c r="F45" s="280"/>
      <c r="G45" s="277" t="s">
        <v>117</v>
      </c>
      <c r="H45" s="278">
        <v>266</v>
      </c>
      <c r="I45" s="281"/>
      <c r="J45" s="278">
        <f t="shared" si="2"/>
        <v>348.09000000000003</v>
      </c>
      <c r="K45" s="276" t="s">
        <v>86</v>
      </c>
      <c r="L45" s="276" t="s">
        <v>263</v>
      </c>
      <c r="M45" s="276" t="s">
        <v>288</v>
      </c>
      <c r="N45" s="276">
        <v>8</v>
      </c>
      <c r="O45" s="276" t="s">
        <v>86</v>
      </c>
      <c r="P45" s="276" t="s">
        <v>37</v>
      </c>
      <c r="R45" s="58">
        <v>42.7</v>
      </c>
      <c r="S45" s="58">
        <v>37.29</v>
      </c>
      <c r="T45" s="58">
        <v>259.27</v>
      </c>
      <c r="U45" s="80"/>
      <c r="V45" s="58">
        <v>17.079999999999998</v>
      </c>
      <c r="W45" s="58">
        <v>14.92</v>
      </c>
      <c r="X45" s="58">
        <v>264.88</v>
      </c>
      <c r="Y45" s="58"/>
      <c r="Z45" s="80">
        <v>214</v>
      </c>
      <c r="AA45" s="58">
        <v>76.86</v>
      </c>
      <c r="AB45" s="58">
        <v>67.12</v>
      </c>
      <c r="AC45" s="58">
        <v>264.88</v>
      </c>
      <c r="AD45" s="124"/>
      <c r="AE45" s="58">
        <v>46.97</v>
      </c>
      <c r="AF45" s="58">
        <v>41.02</v>
      </c>
      <c r="AG45" s="58">
        <v>264.88</v>
      </c>
      <c r="AH45" s="62">
        <v>12716</v>
      </c>
      <c r="AI45" s="58">
        <v>76.16</v>
      </c>
      <c r="AJ45" s="58">
        <v>63.39</v>
      </c>
      <c r="AK45" s="58">
        <v>264.88</v>
      </c>
      <c r="AL45" s="58"/>
      <c r="AM45" s="62">
        <f>7480+2244</f>
        <v>9724</v>
      </c>
      <c r="AN45" s="58">
        <v>44.8</v>
      </c>
      <c r="AO45" s="59">
        <v>37.29</v>
      </c>
      <c r="AP45" s="58">
        <v>266</v>
      </c>
      <c r="AQ45" s="62"/>
      <c r="AR45" s="58">
        <v>0</v>
      </c>
      <c r="AS45" s="58">
        <v>0</v>
      </c>
      <c r="AT45" s="58">
        <v>0</v>
      </c>
      <c r="AU45" s="63">
        <f t="shared" si="4"/>
        <v>22654</v>
      </c>
      <c r="AV45" s="58">
        <f t="shared" si="11"/>
        <v>304.57</v>
      </c>
      <c r="AW45" s="58">
        <f t="shared" si="11"/>
        <v>261.03000000000003</v>
      </c>
      <c r="AX45" s="58">
        <f t="shared" si="11"/>
        <v>1584.79</v>
      </c>
      <c r="AY45" s="58">
        <f t="shared" si="3"/>
        <v>2150.39</v>
      </c>
    </row>
    <row r="46" spans="1:51" s="56" customFormat="1" ht="13.5" thickBot="1" x14ac:dyDescent="0.25">
      <c r="A46" s="276" t="s">
        <v>131</v>
      </c>
      <c r="B46" s="277" t="s">
        <v>144</v>
      </c>
      <c r="C46" s="278">
        <v>386.1</v>
      </c>
      <c r="D46" s="279">
        <v>0</v>
      </c>
      <c r="E46" s="276"/>
      <c r="F46" s="280"/>
      <c r="G46" s="277" t="s">
        <v>144</v>
      </c>
      <c r="H46" s="278">
        <v>0</v>
      </c>
      <c r="I46" s="281"/>
      <c r="J46" s="278">
        <f t="shared" si="2"/>
        <v>386.1</v>
      </c>
      <c r="K46" s="276" t="s">
        <v>86</v>
      </c>
      <c r="L46" s="276" t="s">
        <v>263</v>
      </c>
      <c r="M46" s="276" t="s">
        <v>288</v>
      </c>
      <c r="N46" s="276"/>
      <c r="O46" s="276" t="s">
        <v>86</v>
      </c>
      <c r="P46" s="276" t="s">
        <v>148</v>
      </c>
      <c r="R46" s="58">
        <v>367.71</v>
      </c>
      <c r="S46" s="58">
        <v>0</v>
      </c>
      <c r="T46" s="58">
        <v>0</v>
      </c>
      <c r="U46" s="80"/>
      <c r="V46" s="58">
        <v>367.71</v>
      </c>
      <c r="W46" s="58">
        <v>0</v>
      </c>
      <c r="X46" s="58">
        <v>0</v>
      </c>
      <c r="Y46" s="58"/>
      <c r="Z46" s="80"/>
      <c r="AA46" s="58">
        <v>367.71</v>
      </c>
      <c r="AB46" s="58">
        <v>0</v>
      </c>
      <c r="AC46" s="58">
        <v>0</v>
      </c>
      <c r="AD46" s="124"/>
      <c r="AE46" s="58">
        <v>0</v>
      </c>
      <c r="AF46" s="58">
        <v>0</v>
      </c>
      <c r="AG46" s="58">
        <v>0</v>
      </c>
      <c r="AH46" s="62">
        <v>0</v>
      </c>
      <c r="AI46" s="58">
        <v>386.1</v>
      </c>
      <c r="AJ46" s="58">
        <v>0</v>
      </c>
      <c r="AK46" s="58">
        <v>0</v>
      </c>
      <c r="AL46" s="58"/>
      <c r="AM46" s="62">
        <v>0</v>
      </c>
      <c r="AN46" s="58">
        <v>386.1</v>
      </c>
      <c r="AO46" s="59">
        <v>0</v>
      </c>
      <c r="AP46" s="58">
        <v>0</v>
      </c>
      <c r="AQ46" s="62"/>
      <c r="AR46" s="58">
        <v>0</v>
      </c>
      <c r="AS46" s="58">
        <v>0</v>
      </c>
      <c r="AT46" s="58">
        <v>0</v>
      </c>
      <c r="AU46" s="63">
        <f t="shared" si="4"/>
        <v>0</v>
      </c>
      <c r="AV46" s="58">
        <f t="shared" si="11"/>
        <v>1875.33</v>
      </c>
      <c r="AW46" s="58">
        <f t="shared" si="11"/>
        <v>0</v>
      </c>
      <c r="AX46" s="58">
        <f t="shared" si="11"/>
        <v>0</v>
      </c>
      <c r="AY46" s="58">
        <f t="shared" si="3"/>
        <v>1875.33</v>
      </c>
    </row>
    <row r="47" spans="1:51" ht="13.5" thickBot="1" x14ac:dyDescent="0.25">
      <c r="A47" s="167" t="s">
        <v>252</v>
      </c>
      <c r="B47" s="168" t="s">
        <v>143</v>
      </c>
      <c r="C47" s="169">
        <v>137.29</v>
      </c>
      <c r="D47" s="170">
        <v>0</v>
      </c>
      <c r="E47" s="167"/>
      <c r="F47" s="171"/>
      <c r="G47" s="168" t="s">
        <v>144</v>
      </c>
      <c r="H47" s="169">
        <v>0</v>
      </c>
      <c r="I47" s="172"/>
      <c r="J47" s="169">
        <f t="shared" si="2"/>
        <v>137.29</v>
      </c>
      <c r="K47" s="167"/>
      <c r="L47" s="167" t="s">
        <v>122</v>
      </c>
      <c r="M47" s="167" t="s">
        <v>279</v>
      </c>
      <c r="N47" s="167"/>
      <c r="O47" s="167" t="s">
        <v>160</v>
      </c>
      <c r="P47" s="167" t="s">
        <v>252</v>
      </c>
      <c r="R47" s="3">
        <v>0</v>
      </c>
      <c r="S47" s="3">
        <v>0</v>
      </c>
      <c r="T47" s="3">
        <v>0</v>
      </c>
      <c r="V47" s="3">
        <v>0</v>
      </c>
      <c r="W47" s="3">
        <v>0</v>
      </c>
      <c r="X47" s="3">
        <v>0</v>
      </c>
      <c r="Y47" s="3"/>
      <c r="AA47" s="3">
        <v>0</v>
      </c>
      <c r="AB47" s="3">
        <v>0</v>
      </c>
      <c r="AC47" s="3">
        <v>0</v>
      </c>
      <c r="AE47" s="3">
        <v>0</v>
      </c>
      <c r="AF47" s="3">
        <v>0</v>
      </c>
      <c r="AG47" s="3">
        <v>0</v>
      </c>
      <c r="AI47" s="3">
        <v>132.79</v>
      </c>
      <c r="AJ47" s="3">
        <v>0</v>
      </c>
      <c r="AK47" s="3">
        <v>0</v>
      </c>
      <c r="AL47" s="3"/>
      <c r="AN47" s="169">
        <f>C47</f>
        <v>137.29</v>
      </c>
      <c r="AO47" s="170">
        <f>D47</f>
        <v>0</v>
      </c>
      <c r="AP47" s="169">
        <f>H47</f>
        <v>0</v>
      </c>
      <c r="AQ47" s="18"/>
      <c r="AR47" s="3">
        <v>0</v>
      </c>
      <c r="AS47" s="3">
        <v>0</v>
      </c>
      <c r="AT47" s="3">
        <v>0</v>
      </c>
      <c r="AU47" s="32">
        <f t="shared" si="4"/>
        <v>0</v>
      </c>
      <c r="AV47" s="3">
        <f t="shared" si="11"/>
        <v>270.08</v>
      </c>
      <c r="AW47" s="3">
        <f t="shared" si="11"/>
        <v>0</v>
      </c>
      <c r="AX47" s="3">
        <f t="shared" si="11"/>
        <v>0</v>
      </c>
      <c r="AY47" s="3">
        <f t="shared" si="3"/>
        <v>270.08</v>
      </c>
    </row>
    <row r="48" spans="1:51" ht="13.5" thickBot="1" x14ac:dyDescent="0.25">
      <c r="A48" s="1" t="s">
        <v>131</v>
      </c>
      <c r="B48" s="9" t="s">
        <v>143</v>
      </c>
      <c r="C48" s="3">
        <v>0</v>
      </c>
      <c r="D48" s="4">
        <v>0</v>
      </c>
      <c r="F48" s="5"/>
      <c r="G48" s="9" t="s">
        <v>144</v>
      </c>
      <c r="H48" s="3">
        <v>0</v>
      </c>
      <c r="J48" s="3">
        <f t="shared" si="2"/>
        <v>0</v>
      </c>
      <c r="K48" s="1" t="s">
        <v>86</v>
      </c>
      <c r="L48" s="1" t="s">
        <v>122</v>
      </c>
      <c r="M48" s="1" t="s">
        <v>223</v>
      </c>
      <c r="O48" s="1" t="s">
        <v>86</v>
      </c>
      <c r="P48" s="1" t="s">
        <v>148</v>
      </c>
      <c r="R48" s="3">
        <v>0</v>
      </c>
      <c r="S48" s="3">
        <v>0</v>
      </c>
      <c r="T48" s="3">
        <v>0</v>
      </c>
      <c r="V48" s="3">
        <v>0</v>
      </c>
      <c r="W48" s="3">
        <v>0</v>
      </c>
      <c r="X48" s="3">
        <v>0</v>
      </c>
      <c r="Y48" s="3"/>
      <c r="AA48" s="3">
        <v>0</v>
      </c>
      <c r="AB48" s="3">
        <v>0</v>
      </c>
      <c r="AC48" s="3">
        <v>0</v>
      </c>
      <c r="AE48" s="3">
        <v>367.71</v>
      </c>
      <c r="AF48" s="3">
        <v>0</v>
      </c>
      <c r="AG48" s="3">
        <v>0</v>
      </c>
      <c r="AI48" s="3">
        <v>0</v>
      </c>
      <c r="AJ48" s="3">
        <v>0</v>
      </c>
      <c r="AK48" s="3">
        <v>0</v>
      </c>
      <c r="AL48" s="3"/>
      <c r="AN48" s="3">
        <v>0</v>
      </c>
      <c r="AO48" s="4">
        <v>0</v>
      </c>
      <c r="AP48" s="3">
        <v>0</v>
      </c>
      <c r="AQ48" s="18"/>
      <c r="AR48" s="3">
        <v>0</v>
      </c>
      <c r="AS48" s="3">
        <v>0</v>
      </c>
      <c r="AT48" s="3">
        <v>0</v>
      </c>
      <c r="AU48" s="32">
        <f t="shared" si="4"/>
        <v>0</v>
      </c>
      <c r="AV48" s="3">
        <f t="shared" si="11"/>
        <v>367.71</v>
      </c>
      <c r="AW48" s="3">
        <f t="shared" si="11"/>
        <v>0</v>
      </c>
      <c r="AX48" s="3">
        <f t="shared" si="11"/>
        <v>0</v>
      </c>
      <c r="AY48" s="3">
        <f t="shared" si="3"/>
        <v>367.71</v>
      </c>
    </row>
    <row r="49" spans="1:54" ht="13.5" thickBot="1" x14ac:dyDescent="0.25">
      <c r="A49" s="182" t="s">
        <v>239</v>
      </c>
      <c r="B49" s="183" t="s">
        <v>143</v>
      </c>
      <c r="C49" s="180">
        <v>591.36</v>
      </c>
      <c r="D49" s="184">
        <v>492.24</v>
      </c>
      <c r="E49" s="182"/>
      <c r="F49" s="185"/>
      <c r="G49" s="183" t="s">
        <v>144</v>
      </c>
      <c r="H49" s="180">
        <v>0</v>
      </c>
      <c r="I49" s="186"/>
      <c r="J49" s="180">
        <f t="shared" si="2"/>
        <v>1083.5999999999999</v>
      </c>
      <c r="K49" s="182" t="s">
        <v>86</v>
      </c>
      <c r="L49" s="182" t="s">
        <v>240</v>
      </c>
      <c r="M49" s="182" t="s">
        <v>273</v>
      </c>
      <c r="N49" s="182"/>
      <c r="O49" s="182" t="s">
        <v>88</v>
      </c>
      <c r="P49" s="182" t="str">
        <f>A49</f>
        <v>1000400-01</v>
      </c>
      <c r="R49" s="3">
        <v>0</v>
      </c>
      <c r="S49" s="3">
        <v>0</v>
      </c>
      <c r="T49" s="3">
        <v>0</v>
      </c>
      <c r="V49" s="3">
        <v>0</v>
      </c>
      <c r="W49" s="3">
        <v>0</v>
      </c>
      <c r="X49" s="3">
        <v>0</v>
      </c>
      <c r="Y49" s="3"/>
      <c r="Z49" s="77">
        <v>0</v>
      </c>
      <c r="AA49" s="3">
        <v>0</v>
      </c>
      <c r="AB49" s="3">
        <v>0</v>
      </c>
      <c r="AC49" s="3">
        <v>0</v>
      </c>
      <c r="AD49" s="120">
        <v>92004</v>
      </c>
      <c r="AE49" s="3">
        <f>525.21+13559.53</f>
        <v>14084.740000000002</v>
      </c>
      <c r="AF49" s="3">
        <v>458.68</v>
      </c>
      <c r="AG49" s="3">
        <v>0</v>
      </c>
      <c r="AH49" s="18">
        <v>90508</v>
      </c>
      <c r="AI49" s="3">
        <v>542.08000000000004</v>
      </c>
      <c r="AJ49" s="3">
        <v>451.22</v>
      </c>
      <c r="AK49" s="3">
        <v>0</v>
      </c>
      <c r="AL49" s="3"/>
      <c r="AN49" s="207">
        <f>C49</f>
        <v>591.36</v>
      </c>
      <c r="AO49" s="207">
        <f t="shared" ref="AO49:AP61" si="12">D49</f>
        <v>492.24</v>
      </c>
      <c r="AP49" s="207">
        <f t="shared" si="12"/>
        <v>0</v>
      </c>
      <c r="AQ49" s="137"/>
      <c r="AR49" s="131">
        <v>0</v>
      </c>
      <c r="AS49" s="131">
        <v>0</v>
      </c>
      <c r="AT49" s="131">
        <v>0</v>
      </c>
      <c r="AU49" s="138">
        <f t="shared" si="4"/>
        <v>182512</v>
      </c>
      <c r="AV49" s="131">
        <f t="shared" si="11"/>
        <v>15218.180000000002</v>
      </c>
      <c r="AW49" s="131">
        <f t="shared" si="11"/>
        <v>1402.14</v>
      </c>
      <c r="AX49" s="131">
        <f t="shared" si="11"/>
        <v>0</v>
      </c>
      <c r="AY49" s="131">
        <f t="shared" si="3"/>
        <v>16620.320000000003</v>
      </c>
    </row>
    <row r="50" spans="1:54" ht="13.5" thickBot="1" x14ac:dyDescent="0.25">
      <c r="A50" s="182" t="s">
        <v>164</v>
      </c>
      <c r="B50" s="183" t="s">
        <v>143</v>
      </c>
      <c r="C50" s="180">
        <v>8.9600000000000009</v>
      </c>
      <c r="D50" s="184">
        <v>0</v>
      </c>
      <c r="E50" s="182"/>
      <c r="F50" s="185"/>
      <c r="G50" s="183" t="s">
        <v>144</v>
      </c>
      <c r="H50" s="180">
        <v>0</v>
      </c>
      <c r="I50" s="186"/>
      <c r="J50" s="180">
        <f t="shared" si="2"/>
        <v>8.9600000000000009</v>
      </c>
      <c r="K50" s="182" t="s">
        <v>86</v>
      </c>
      <c r="L50" s="182" t="s">
        <v>240</v>
      </c>
      <c r="M50" s="182" t="s">
        <v>273</v>
      </c>
      <c r="N50" s="182"/>
      <c r="O50" s="182" t="s">
        <v>86</v>
      </c>
      <c r="P50" s="182" t="s">
        <v>185</v>
      </c>
      <c r="R50" s="3">
        <v>4.2699999999999996</v>
      </c>
      <c r="S50" s="3">
        <v>0</v>
      </c>
      <c r="T50" s="3">
        <v>0</v>
      </c>
      <c r="V50" s="3">
        <v>0</v>
      </c>
      <c r="W50" s="3">
        <v>0</v>
      </c>
      <c r="X50" s="3">
        <v>0</v>
      </c>
      <c r="Y50" s="3"/>
      <c r="Z50" s="77">
        <v>748</v>
      </c>
      <c r="AA50" s="3">
        <v>4.2699999999999996</v>
      </c>
      <c r="AB50" s="3">
        <v>0</v>
      </c>
      <c r="AC50" s="3">
        <v>0</v>
      </c>
      <c r="AD50" s="18">
        <v>748</v>
      </c>
      <c r="AE50" s="3">
        <v>4.2699999999999996</v>
      </c>
      <c r="AF50" s="3">
        <v>0</v>
      </c>
      <c r="AG50" s="3">
        <v>0</v>
      </c>
      <c r="AH50" s="18">
        <v>748</v>
      </c>
      <c r="AI50" s="3">
        <v>4.4800000000000004</v>
      </c>
      <c r="AJ50" s="3">
        <v>0</v>
      </c>
      <c r="AK50" s="3">
        <v>0</v>
      </c>
      <c r="AL50" s="3"/>
      <c r="AN50" s="207">
        <f t="shared" ref="AN50:AN60" si="13">C50</f>
        <v>8.9600000000000009</v>
      </c>
      <c r="AO50" s="207">
        <f t="shared" si="12"/>
        <v>0</v>
      </c>
      <c r="AP50" s="207">
        <f t="shared" si="12"/>
        <v>0</v>
      </c>
      <c r="AQ50" s="137"/>
      <c r="AR50" s="131">
        <v>0</v>
      </c>
      <c r="AS50" s="131">
        <v>0</v>
      </c>
      <c r="AT50" s="131">
        <v>0</v>
      </c>
      <c r="AU50" s="138">
        <f t="shared" si="4"/>
        <v>2244</v>
      </c>
      <c r="AV50" s="131">
        <f t="shared" si="11"/>
        <v>26.25</v>
      </c>
      <c r="AW50" s="131">
        <f t="shared" si="11"/>
        <v>0</v>
      </c>
      <c r="AX50" s="131">
        <f t="shared" si="11"/>
        <v>0</v>
      </c>
      <c r="AY50" s="131">
        <f t="shared" si="3"/>
        <v>26.25</v>
      </c>
    </row>
    <row r="51" spans="1:54" ht="13.5" thickBot="1" x14ac:dyDescent="0.25">
      <c r="A51" s="182" t="s">
        <v>186</v>
      </c>
      <c r="B51" s="183" t="s">
        <v>143</v>
      </c>
      <c r="C51" s="180">
        <v>2069.7600000000002</v>
      </c>
      <c r="D51" s="184">
        <v>0</v>
      </c>
      <c r="E51" s="182"/>
      <c r="F51" s="185"/>
      <c r="G51" s="183" t="s">
        <v>144</v>
      </c>
      <c r="H51" s="180">
        <v>0</v>
      </c>
      <c r="I51" s="186"/>
      <c r="J51" s="180">
        <f t="shared" si="2"/>
        <v>2069.7600000000002</v>
      </c>
      <c r="K51" s="182" t="s">
        <v>86</v>
      </c>
      <c r="L51" s="182" t="s">
        <v>240</v>
      </c>
      <c r="M51" s="182" t="s">
        <v>273</v>
      </c>
      <c r="N51" s="182"/>
      <c r="O51" s="182" t="s">
        <v>86</v>
      </c>
      <c r="P51" s="182" t="s">
        <v>187</v>
      </c>
      <c r="R51" s="3">
        <v>0</v>
      </c>
      <c r="S51" s="3">
        <v>0</v>
      </c>
      <c r="T51" s="3">
        <v>0</v>
      </c>
      <c r="V51" s="3">
        <v>3270.82</v>
      </c>
      <c r="W51" s="3">
        <v>0</v>
      </c>
      <c r="X51" s="3">
        <v>0</v>
      </c>
      <c r="Y51" s="3"/>
      <c r="Z51" s="77">
        <v>242.352</v>
      </c>
      <c r="AA51" s="3">
        <v>1383.48</v>
      </c>
      <c r="AB51" s="3">
        <v>0</v>
      </c>
      <c r="AC51" s="3">
        <v>0</v>
      </c>
      <c r="AD51" s="120">
        <v>93500</v>
      </c>
      <c r="AE51" s="3">
        <v>533.75</v>
      </c>
      <c r="AF51" s="3">
        <v>0</v>
      </c>
      <c r="AG51" s="3">
        <v>0</v>
      </c>
      <c r="AH51" s="18">
        <v>184008</v>
      </c>
      <c r="AI51" s="3">
        <v>1102.08</v>
      </c>
      <c r="AJ51" s="3">
        <v>0</v>
      </c>
      <c r="AK51" s="3">
        <v>0</v>
      </c>
      <c r="AL51" s="3"/>
      <c r="AN51" s="207">
        <f t="shared" si="13"/>
        <v>2069.7600000000002</v>
      </c>
      <c r="AO51" s="207">
        <f t="shared" si="12"/>
        <v>0</v>
      </c>
      <c r="AP51" s="207">
        <f t="shared" si="12"/>
        <v>0</v>
      </c>
      <c r="AQ51" s="137"/>
      <c r="AR51" s="131">
        <v>0</v>
      </c>
      <c r="AS51" s="131">
        <v>0</v>
      </c>
      <c r="AT51" s="131">
        <v>0</v>
      </c>
      <c r="AU51" s="138">
        <f t="shared" si="4"/>
        <v>277750.35200000001</v>
      </c>
      <c r="AV51" s="131">
        <f t="shared" si="11"/>
        <v>8359.89</v>
      </c>
      <c r="AW51" s="131">
        <f t="shared" si="11"/>
        <v>0</v>
      </c>
      <c r="AX51" s="131">
        <f t="shared" si="11"/>
        <v>0</v>
      </c>
      <c r="AY51" s="131">
        <f t="shared" si="3"/>
        <v>8359.89</v>
      </c>
    </row>
    <row r="52" spans="1:54" ht="13.5" thickBot="1" x14ac:dyDescent="0.25">
      <c r="A52" s="182" t="s">
        <v>190</v>
      </c>
      <c r="B52" s="183" t="s">
        <v>143</v>
      </c>
      <c r="C52" s="180">
        <v>53.76</v>
      </c>
      <c r="D52" s="184">
        <v>44.75</v>
      </c>
      <c r="E52" s="182"/>
      <c r="F52" s="185"/>
      <c r="G52" s="183" t="s">
        <v>144</v>
      </c>
      <c r="H52" s="180">
        <v>0</v>
      </c>
      <c r="I52" s="186"/>
      <c r="J52" s="180">
        <f t="shared" si="2"/>
        <v>98.509999999999991</v>
      </c>
      <c r="K52" s="182" t="s">
        <v>86</v>
      </c>
      <c r="L52" s="182" t="s">
        <v>240</v>
      </c>
      <c r="M52" s="182" t="s">
        <v>273</v>
      </c>
      <c r="N52" s="182"/>
      <c r="O52" s="182" t="s">
        <v>86</v>
      </c>
      <c r="P52" s="182" t="s">
        <v>187</v>
      </c>
      <c r="R52" s="3">
        <v>0</v>
      </c>
      <c r="S52" s="3">
        <v>0</v>
      </c>
      <c r="T52" s="3">
        <v>-193.1</v>
      </c>
      <c r="V52" s="3">
        <v>42.7</v>
      </c>
      <c r="W52" s="3">
        <v>37.29</v>
      </c>
      <c r="X52" s="3">
        <v>0</v>
      </c>
      <c r="Y52" s="3"/>
      <c r="Z52" s="77">
        <v>5984</v>
      </c>
      <c r="AA52" s="3">
        <v>34.159999999999997</v>
      </c>
      <c r="AB52" s="3">
        <v>29.83</v>
      </c>
      <c r="AC52" s="3">
        <v>0</v>
      </c>
      <c r="AD52" s="120">
        <v>5984</v>
      </c>
      <c r="AE52" s="3">
        <v>34.159999999999997</v>
      </c>
      <c r="AF52" s="3">
        <v>29.83</v>
      </c>
      <c r="AG52" s="3">
        <v>0</v>
      </c>
      <c r="AH52" s="18">
        <f>2244+5984</f>
        <v>8228</v>
      </c>
      <c r="AI52" s="3">
        <v>13.44</v>
      </c>
      <c r="AJ52" s="3">
        <v>41.02</v>
      </c>
      <c r="AK52" s="3">
        <v>0</v>
      </c>
      <c r="AL52" s="3"/>
      <c r="AN52" s="207">
        <f t="shared" si="13"/>
        <v>53.76</v>
      </c>
      <c r="AO52" s="207">
        <f t="shared" si="12"/>
        <v>44.75</v>
      </c>
      <c r="AP52" s="207">
        <f t="shared" si="12"/>
        <v>0</v>
      </c>
      <c r="AQ52" s="137"/>
      <c r="AR52" s="131">
        <v>0</v>
      </c>
      <c r="AS52" s="131">
        <v>0</v>
      </c>
      <c r="AT52" s="131">
        <v>0</v>
      </c>
      <c r="AU52" s="138">
        <f t="shared" si="4"/>
        <v>20196</v>
      </c>
      <c r="AV52" s="131">
        <f t="shared" si="11"/>
        <v>178.22</v>
      </c>
      <c r="AW52" s="131">
        <f t="shared" si="11"/>
        <v>182.72</v>
      </c>
      <c r="AX52" s="131">
        <f t="shared" si="11"/>
        <v>-193.1</v>
      </c>
      <c r="AY52" s="131">
        <f t="shared" si="3"/>
        <v>167.84</v>
      </c>
    </row>
    <row r="53" spans="1:54" ht="13.5" thickBot="1" x14ac:dyDescent="0.25">
      <c r="A53" s="182" t="s">
        <v>188</v>
      </c>
      <c r="B53" s="183" t="s">
        <v>143</v>
      </c>
      <c r="C53" s="180">
        <v>277.76</v>
      </c>
      <c r="D53" s="184">
        <v>231.2</v>
      </c>
      <c r="E53" s="182"/>
      <c r="F53" s="185"/>
      <c r="G53" s="183" t="s">
        <v>144</v>
      </c>
      <c r="H53" s="180">
        <v>0</v>
      </c>
      <c r="I53" s="186"/>
      <c r="J53" s="180">
        <f>C53+D53+H53</f>
        <v>508.96</v>
      </c>
      <c r="K53" s="182" t="s">
        <v>86</v>
      </c>
      <c r="L53" s="182" t="s">
        <v>240</v>
      </c>
      <c r="M53" s="182" t="s">
        <v>273</v>
      </c>
      <c r="N53" s="182"/>
      <c r="O53" s="182" t="s">
        <v>86</v>
      </c>
      <c r="P53" s="182" t="s">
        <v>148</v>
      </c>
      <c r="R53" s="3">
        <v>200.69</v>
      </c>
      <c r="S53" s="3">
        <v>175.27</v>
      </c>
      <c r="T53" s="3">
        <v>0</v>
      </c>
      <c r="V53" s="3">
        <v>0</v>
      </c>
      <c r="W53" s="3">
        <v>0</v>
      </c>
      <c r="X53" s="3">
        <v>0</v>
      </c>
      <c r="Y53" s="3"/>
      <c r="Z53" s="77">
        <v>27676</v>
      </c>
      <c r="AA53" s="3">
        <v>157.99</v>
      </c>
      <c r="AB53" s="3">
        <v>137.97999999999999</v>
      </c>
      <c r="AC53" s="3">
        <v>0</v>
      </c>
      <c r="AD53" s="120">
        <v>22440</v>
      </c>
      <c r="AE53" s="3">
        <v>128.1</v>
      </c>
      <c r="AF53" s="3">
        <v>111.87</v>
      </c>
      <c r="AG53" s="3">
        <v>0</v>
      </c>
      <c r="AH53" s="18">
        <v>23936</v>
      </c>
      <c r="AI53" s="3">
        <v>143.36000000000001</v>
      </c>
      <c r="AJ53" s="3">
        <v>119.33</v>
      </c>
      <c r="AK53" s="3">
        <v>0</v>
      </c>
      <c r="AL53" s="3"/>
      <c r="AN53" s="207">
        <f t="shared" si="13"/>
        <v>277.76</v>
      </c>
      <c r="AO53" s="207">
        <f t="shared" si="12"/>
        <v>231.2</v>
      </c>
      <c r="AP53" s="207">
        <f t="shared" si="12"/>
        <v>0</v>
      </c>
      <c r="AQ53" s="137"/>
      <c r="AR53" s="131">
        <v>0</v>
      </c>
      <c r="AS53" s="131">
        <v>0</v>
      </c>
      <c r="AT53" s="131">
        <v>0</v>
      </c>
      <c r="AU53" s="138">
        <f>+Q53+U53+Z53+AD53+AH53+AM53+AQ53</f>
        <v>74052</v>
      </c>
      <c r="AV53" s="131">
        <f>SUM(R53,V53,AA53,AE53,AI53,AN53,AR53)</f>
        <v>907.9</v>
      </c>
      <c r="AW53" s="131">
        <f>SUM(S53,W53,AB53,AF53,AJ53,AO53,AS53)</f>
        <v>775.65000000000009</v>
      </c>
      <c r="AX53" s="131">
        <f>SUM(T53,X53,AC53,AG53,AK53,AP53,AT53)</f>
        <v>0</v>
      </c>
      <c r="AY53" s="131">
        <f>SUM(AV53:AX53)</f>
        <v>1683.5500000000002</v>
      </c>
    </row>
    <row r="54" spans="1:54" ht="13.5" thickBot="1" x14ac:dyDescent="0.25">
      <c r="A54" s="182" t="s">
        <v>163</v>
      </c>
      <c r="B54" s="183" t="s">
        <v>143</v>
      </c>
      <c r="C54" s="180">
        <v>199.49</v>
      </c>
      <c r="D54" s="184">
        <v>0</v>
      </c>
      <c r="E54" s="182"/>
      <c r="F54" s="185"/>
      <c r="G54" s="183" t="s">
        <v>144</v>
      </c>
      <c r="H54" s="180">
        <v>0</v>
      </c>
      <c r="I54" s="186"/>
      <c r="J54" s="180">
        <f t="shared" si="2"/>
        <v>199.49</v>
      </c>
      <c r="K54" s="182" t="s">
        <v>86</v>
      </c>
      <c r="L54" s="182" t="s">
        <v>240</v>
      </c>
      <c r="M54" s="182" t="s">
        <v>273</v>
      </c>
      <c r="N54" s="182"/>
      <c r="O54" s="182" t="s">
        <v>86</v>
      </c>
      <c r="P54" s="182" t="s">
        <v>189</v>
      </c>
      <c r="R54" s="3">
        <v>189.99</v>
      </c>
      <c r="S54" s="3">
        <v>0</v>
      </c>
      <c r="T54" s="3">
        <v>0</v>
      </c>
      <c r="V54" s="3">
        <v>189.99</v>
      </c>
      <c r="W54" s="3">
        <v>0</v>
      </c>
      <c r="X54" s="3">
        <v>0</v>
      </c>
      <c r="Y54" s="3"/>
      <c r="AA54" s="3">
        <v>189.99</v>
      </c>
      <c r="AB54" s="3">
        <v>0</v>
      </c>
      <c r="AC54" s="3">
        <v>0</v>
      </c>
      <c r="AD54" s="120">
        <v>0</v>
      </c>
      <c r="AE54" s="3">
        <v>189.99</v>
      </c>
      <c r="AF54" s="3">
        <v>0</v>
      </c>
      <c r="AG54" s="3">
        <v>0</v>
      </c>
      <c r="AH54" s="18">
        <v>0</v>
      </c>
      <c r="AI54" s="3">
        <v>199.49</v>
      </c>
      <c r="AJ54" s="3">
        <v>0</v>
      </c>
      <c r="AK54" s="3">
        <v>0</v>
      </c>
      <c r="AL54" s="3"/>
      <c r="AN54" s="207">
        <f t="shared" si="13"/>
        <v>199.49</v>
      </c>
      <c r="AO54" s="207">
        <f t="shared" si="12"/>
        <v>0</v>
      </c>
      <c r="AP54" s="207">
        <f t="shared" si="12"/>
        <v>0</v>
      </c>
      <c r="AQ54" s="137"/>
      <c r="AR54" s="131">
        <v>0</v>
      </c>
      <c r="AS54" s="131">
        <v>0</v>
      </c>
      <c r="AT54" s="131">
        <v>0</v>
      </c>
      <c r="AU54" s="138">
        <f t="shared" si="4"/>
        <v>0</v>
      </c>
      <c r="AV54" s="131">
        <f t="shared" si="11"/>
        <v>1158.94</v>
      </c>
      <c r="AW54" s="131">
        <f t="shared" si="11"/>
        <v>0</v>
      </c>
      <c r="AX54" s="131">
        <f t="shared" si="11"/>
        <v>0</v>
      </c>
      <c r="AY54" s="131">
        <f t="shared" si="3"/>
        <v>1158.94</v>
      </c>
    </row>
    <row r="55" spans="1:54" ht="13.5" thickBot="1" x14ac:dyDescent="0.25">
      <c r="A55" s="182" t="s">
        <v>165</v>
      </c>
      <c r="B55" s="183" t="s">
        <v>143</v>
      </c>
      <c r="C55" s="180">
        <v>386.1</v>
      </c>
      <c r="D55" s="184">
        <v>0</v>
      </c>
      <c r="E55" s="182"/>
      <c r="F55" s="185"/>
      <c r="G55" s="183" t="s">
        <v>143</v>
      </c>
      <c r="H55" s="180">
        <v>0</v>
      </c>
      <c r="I55" s="186"/>
      <c r="J55" s="180">
        <f t="shared" si="2"/>
        <v>386.1</v>
      </c>
      <c r="K55" s="182" t="s">
        <v>166</v>
      </c>
      <c r="L55" s="182" t="s">
        <v>240</v>
      </c>
      <c r="M55" s="182" t="s">
        <v>273</v>
      </c>
      <c r="N55" s="182"/>
      <c r="O55" s="182" t="s">
        <v>167</v>
      </c>
      <c r="P55" s="182" t="s">
        <v>165</v>
      </c>
      <c r="R55" s="3">
        <v>367.71</v>
      </c>
      <c r="S55" s="3">
        <v>0</v>
      </c>
      <c r="T55" s="3">
        <v>0</v>
      </c>
      <c r="V55" s="3">
        <v>367.71</v>
      </c>
      <c r="W55" s="3">
        <v>0</v>
      </c>
      <c r="X55" s="3">
        <v>0</v>
      </c>
      <c r="Y55" s="3"/>
      <c r="AA55" s="3">
        <v>367.71</v>
      </c>
      <c r="AB55" s="3">
        <v>0</v>
      </c>
      <c r="AC55" s="3">
        <v>0</v>
      </c>
      <c r="AD55" s="120">
        <v>0</v>
      </c>
      <c r="AE55" s="3">
        <v>367.71</v>
      </c>
      <c r="AF55" s="3">
        <v>0</v>
      </c>
      <c r="AG55" s="3">
        <v>0</v>
      </c>
      <c r="AH55" s="18">
        <v>0</v>
      </c>
      <c r="AI55" s="3">
        <v>386.1</v>
      </c>
      <c r="AJ55" s="3">
        <v>0</v>
      </c>
      <c r="AK55" s="3">
        <v>0</v>
      </c>
      <c r="AL55" s="3"/>
      <c r="AN55" s="207">
        <f t="shared" si="13"/>
        <v>386.1</v>
      </c>
      <c r="AO55" s="207">
        <f t="shared" si="12"/>
        <v>0</v>
      </c>
      <c r="AP55" s="207">
        <f t="shared" si="12"/>
        <v>0</v>
      </c>
      <c r="AQ55" s="137"/>
      <c r="AR55" s="131">
        <v>0</v>
      </c>
      <c r="AS55" s="131">
        <v>0</v>
      </c>
      <c r="AT55" s="131">
        <v>0</v>
      </c>
      <c r="AU55" s="138">
        <f t="shared" si="4"/>
        <v>0</v>
      </c>
      <c r="AV55" s="131">
        <f t="shared" si="11"/>
        <v>2243.04</v>
      </c>
      <c r="AW55" s="131">
        <f t="shared" si="11"/>
        <v>0</v>
      </c>
      <c r="AX55" s="131">
        <f t="shared" si="11"/>
        <v>0</v>
      </c>
      <c r="AY55" s="131">
        <f t="shared" si="3"/>
        <v>2243.04</v>
      </c>
    </row>
    <row r="56" spans="1:54" ht="13.5" thickBot="1" x14ac:dyDescent="0.25">
      <c r="A56" s="1" t="s">
        <v>180</v>
      </c>
      <c r="B56" s="9" t="s">
        <v>143</v>
      </c>
      <c r="C56" s="3">
        <v>0</v>
      </c>
      <c r="D56" s="4">
        <v>0</v>
      </c>
      <c r="F56" s="5"/>
      <c r="G56" s="9" t="s">
        <v>143</v>
      </c>
      <c r="H56" s="3">
        <v>0</v>
      </c>
      <c r="J56" s="3">
        <f t="shared" si="2"/>
        <v>0</v>
      </c>
      <c r="K56" s="1" t="s">
        <v>166</v>
      </c>
      <c r="L56" s="1" t="s">
        <v>122</v>
      </c>
      <c r="M56" s="1" t="s">
        <v>179</v>
      </c>
      <c r="O56" s="1" t="s">
        <v>167</v>
      </c>
      <c r="P56" s="1" t="s">
        <v>165</v>
      </c>
      <c r="R56" s="3">
        <v>99.54</v>
      </c>
      <c r="S56" s="3">
        <v>0</v>
      </c>
      <c r="T56" s="3">
        <v>0</v>
      </c>
      <c r="V56" s="3">
        <v>0</v>
      </c>
      <c r="W56" s="3">
        <v>0</v>
      </c>
      <c r="X56" s="3">
        <v>0</v>
      </c>
      <c r="Y56" s="3"/>
      <c r="AA56" s="3">
        <v>0</v>
      </c>
      <c r="AB56" s="3">
        <v>0</v>
      </c>
      <c r="AC56" s="3">
        <v>0</v>
      </c>
      <c r="AE56" s="3">
        <v>0</v>
      </c>
      <c r="AF56" s="3">
        <v>0</v>
      </c>
      <c r="AG56" s="3">
        <v>0</v>
      </c>
      <c r="AI56" s="3">
        <v>0</v>
      </c>
      <c r="AJ56" s="3">
        <v>0</v>
      </c>
      <c r="AK56" s="3">
        <v>0</v>
      </c>
      <c r="AL56" s="3"/>
      <c r="AN56" s="3">
        <f t="shared" si="13"/>
        <v>0</v>
      </c>
      <c r="AO56" s="3">
        <f t="shared" si="12"/>
        <v>0</v>
      </c>
      <c r="AP56" s="3">
        <f t="shared" si="12"/>
        <v>0</v>
      </c>
      <c r="AQ56" s="137"/>
      <c r="AR56" s="131">
        <v>0</v>
      </c>
      <c r="AS56" s="131">
        <v>0</v>
      </c>
      <c r="AT56" s="131">
        <v>0</v>
      </c>
      <c r="AU56" s="138">
        <f t="shared" si="4"/>
        <v>0</v>
      </c>
      <c r="AV56" s="131">
        <f t="shared" si="11"/>
        <v>99.54</v>
      </c>
      <c r="AW56" s="131">
        <f t="shared" si="11"/>
        <v>0</v>
      </c>
      <c r="AX56" s="131">
        <f t="shared" si="11"/>
        <v>0</v>
      </c>
      <c r="AY56" s="131">
        <f t="shared" si="3"/>
        <v>99.54</v>
      </c>
    </row>
    <row r="57" spans="1:54" ht="13.5" thickBot="1" x14ac:dyDescent="0.25">
      <c r="A57" s="1" t="s">
        <v>152</v>
      </c>
      <c r="B57" s="9" t="s">
        <v>143</v>
      </c>
      <c r="C57" s="3">
        <v>0</v>
      </c>
      <c r="D57" s="4">
        <v>0</v>
      </c>
      <c r="F57" s="5"/>
      <c r="G57" s="9" t="s">
        <v>143</v>
      </c>
      <c r="H57" s="3">
        <v>0</v>
      </c>
      <c r="J57" s="3">
        <f t="shared" si="2"/>
        <v>0</v>
      </c>
      <c r="K57" s="1" t="s">
        <v>166</v>
      </c>
      <c r="L57" s="1" t="s">
        <v>122</v>
      </c>
      <c r="M57" s="1" t="s">
        <v>179</v>
      </c>
      <c r="O57" s="1" t="s">
        <v>167</v>
      </c>
      <c r="P57" s="1" t="str">
        <f>A57</f>
        <v>79-2351-01</v>
      </c>
      <c r="R57" s="3">
        <v>220.52</v>
      </c>
      <c r="S57" s="3">
        <v>0</v>
      </c>
      <c r="T57" s="3">
        <v>0</v>
      </c>
      <c r="V57" s="3">
        <v>0</v>
      </c>
      <c r="W57" s="3">
        <v>0</v>
      </c>
      <c r="X57" s="3">
        <v>0</v>
      </c>
      <c r="Y57" s="3"/>
      <c r="AA57" s="3">
        <v>0</v>
      </c>
      <c r="AB57" s="3">
        <v>0</v>
      </c>
      <c r="AC57" s="3">
        <v>0</v>
      </c>
      <c r="AE57" s="3">
        <v>0</v>
      </c>
      <c r="AF57" s="3">
        <v>0</v>
      </c>
      <c r="AG57" s="3">
        <v>0</v>
      </c>
      <c r="AI57" s="3">
        <v>0</v>
      </c>
      <c r="AJ57" s="3">
        <v>0</v>
      </c>
      <c r="AK57" s="3">
        <v>0</v>
      </c>
      <c r="AL57" s="3"/>
      <c r="AN57" s="3">
        <f t="shared" si="13"/>
        <v>0</v>
      </c>
      <c r="AO57" s="3">
        <f t="shared" si="12"/>
        <v>0</v>
      </c>
      <c r="AP57" s="3">
        <f t="shared" si="12"/>
        <v>0</v>
      </c>
      <c r="AQ57" s="18"/>
      <c r="AR57" s="3">
        <v>0</v>
      </c>
      <c r="AS57" s="3">
        <v>0</v>
      </c>
      <c r="AT57" s="3">
        <v>0</v>
      </c>
      <c r="AU57" s="32">
        <f t="shared" si="4"/>
        <v>0</v>
      </c>
      <c r="AV57" s="3">
        <f t="shared" si="11"/>
        <v>220.52</v>
      </c>
      <c r="AW57" s="3">
        <f t="shared" si="11"/>
        <v>0</v>
      </c>
      <c r="AX57" s="3">
        <f t="shared" si="11"/>
        <v>0</v>
      </c>
      <c r="AY57" s="3">
        <f t="shared" si="3"/>
        <v>220.52</v>
      </c>
    </row>
    <row r="58" spans="1:54" ht="13.5" thickBot="1" x14ac:dyDescent="0.25">
      <c r="A58" s="194" t="s">
        <v>38</v>
      </c>
      <c r="B58" s="195" t="s">
        <v>117</v>
      </c>
      <c r="C58" s="196">
        <v>407.68</v>
      </c>
      <c r="D58" s="197">
        <v>339.35</v>
      </c>
      <c r="E58" s="194"/>
      <c r="F58" s="198"/>
      <c r="G58" s="195" t="s">
        <v>117</v>
      </c>
      <c r="H58" s="196">
        <v>264.88</v>
      </c>
      <c r="I58" s="199"/>
      <c r="J58" s="196">
        <f t="shared" si="2"/>
        <v>1011.91</v>
      </c>
      <c r="K58" s="194" t="s">
        <v>87</v>
      </c>
      <c r="L58" s="194" t="s">
        <v>240</v>
      </c>
      <c r="M58" s="194" t="s">
        <v>279</v>
      </c>
      <c r="N58" s="194"/>
      <c r="O58" s="194" t="s">
        <v>87</v>
      </c>
      <c r="P58" s="194" t="s">
        <v>38</v>
      </c>
      <c r="R58" s="3">
        <v>559.37</v>
      </c>
      <c r="S58" s="3">
        <v>488.51</v>
      </c>
      <c r="T58" s="3">
        <v>263.82</v>
      </c>
      <c r="V58" s="3">
        <v>533.75</v>
      </c>
      <c r="W58" s="3">
        <v>466.14</v>
      </c>
      <c r="X58" s="3">
        <v>264.88</v>
      </c>
      <c r="Y58" s="3"/>
      <c r="Z58" s="77">
        <v>83028</v>
      </c>
      <c r="AA58" s="3">
        <v>473.97</v>
      </c>
      <c r="AB58" s="3">
        <v>413.93</v>
      </c>
      <c r="AC58" s="3">
        <v>264.88</v>
      </c>
      <c r="AD58" s="120">
        <v>67320</v>
      </c>
      <c r="AE58" s="3">
        <v>384.3</v>
      </c>
      <c r="AF58" s="3">
        <v>335.62</v>
      </c>
      <c r="AG58" s="3">
        <v>264.88</v>
      </c>
      <c r="AH58" s="18">
        <f>36652+35156</f>
        <v>71808</v>
      </c>
      <c r="AI58" s="3">
        <v>430.08</v>
      </c>
      <c r="AJ58" s="3">
        <v>357.99</v>
      </c>
      <c r="AK58" s="3">
        <v>264.88</v>
      </c>
      <c r="AL58" s="3"/>
      <c r="AN58" s="196">
        <f t="shared" si="13"/>
        <v>407.68</v>
      </c>
      <c r="AO58" s="196">
        <f t="shared" si="12"/>
        <v>339.35</v>
      </c>
      <c r="AP58" s="196">
        <f>H58</f>
        <v>264.88</v>
      </c>
      <c r="AQ58" s="18"/>
      <c r="AR58" s="3">
        <v>0</v>
      </c>
      <c r="AS58" s="3">
        <v>0</v>
      </c>
      <c r="AT58" s="3">
        <v>0</v>
      </c>
      <c r="AU58" s="32">
        <f t="shared" si="4"/>
        <v>222156</v>
      </c>
      <c r="AV58" s="3">
        <f t="shared" si="11"/>
        <v>2789.1499999999996</v>
      </c>
      <c r="AW58" s="3">
        <f t="shared" si="11"/>
        <v>2401.5399999999995</v>
      </c>
      <c r="AX58" s="3">
        <f t="shared" si="11"/>
        <v>1588.2200000000003</v>
      </c>
      <c r="AY58" s="3">
        <f t="shared" si="3"/>
        <v>6778.9099999999989</v>
      </c>
    </row>
    <row r="59" spans="1:54" ht="13.5" thickBot="1" x14ac:dyDescent="0.25">
      <c r="A59" s="194" t="s">
        <v>39</v>
      </c>
      <c r="B59" s="195" t="s">
        <v>117</v>
      </c>
      <c r="C59" s="196">
        <v>76.16</v>
      </c>
      <c r="D59" s="197">
        <v>63.39</v>
      </c>
      <c r="E59" s="194"/>
      <c r="F59" s="198"/>
      <c r="G59" s="195" t="s">
        <v>117</v>
      </c>
      <c r="H59" s="196">
        <v>264.88</v>
      </c>
      <c r="I59" s="199"/>
      <c r="J59" s="196">
        <f t="shared" si="2"/>
        <v>404.43</v>
      </c>
      <c r="K59" s="194" t="s">
        <v>87</v>
      </c>
      <c r="L59" s="194" t="s">
        <v>240</v>
      </c>
      <c r="M59" s="194" t="s">
        <v>279</v>
      </c>
      <c r="N59" s="194"/>
      <c r="O59" s="194" t="s">
        <v>87</v>
      </c>
      <c r="P59" s="194" t="s">
        <v>39</v>
      </c>
      <c r="R59" s="3">
        <v>8.5399999999999991</v>
      </c>
      <c r="S59" s="3">
        <v>7.46</v>
      </c>
      <c r="T59" s="3">
        <v>263.82</v>
      </c>
      <c r="U59" s="77">
        <v>2244</v>
      </c>
      <c r="V59" s="3">
        <v>12.81</v>
      </c>
      <c r="W59" s="3">
        <v>11.19</v>
      </c>
      <c r="X59" s="3">
        <v>264.88</v>
      </c>
      <c r="Y59" s="3"/>
      <c r="Z59" s="77">
        <v>2244</v>
      </c>
      <c r="AA59" s="3">
        <v>12.81</v>
      </c>
      <c r="AB59" s="3">
        <v>11.19</v>
      </c>
      <c r="AC59" s="3">
        <v>264.88</v>
      </c>
      <c r="AD59" s="120">
        <v>1496</v>
      </c>
      <c r="AE59" s="3">
        <v>8.5399999999999991</v>
      </c>
      <c r="AF59" s="3">
        <v>7.46</v>
      </c>
      <c r="AG59" s="3">
        <v>264.88</v>
      </c>
      <c r="AH59" s="18">
        <v>6732</v>
      </c>
      <c r="AI59" s="3">
        <v>40.32</v>
      </c>
      <c r="AJ59" s="3">
        <v>33.56</v>
      </c>
      <c r="AK59" s="3">
        <v>264.88</v>
      </c>
      <c r="AL59" s="3"/>
      <c r="AN59" s="196">
        <f t="shared" si="13"/>
        <v>76.16</v>
      </c>
      <c r="AO59" s="196">
        <f>D59</f>
        <v>63.39</v>
      </c>
      <c r="AP59" s="196">
        <f>H59</f>
        <v>264.88</v>
      </c>
      <c r="AQ59" s="18"/>
      <c r="AR59" s="3">
        <v>0</v>
      </c>
      <c r="AS59" s="3">
        <v>0</v>
      </c>
      <c r="AT59" s="3">
        <v>0</v>
      </c>
      <c r="AU59" s="32">
        <f t="shared" si="4"/>
        <v>12716</v>
      </c>
      <c r="AV59" s="3">
        <f t="shared" si="11"/>
        <v>159.18</v>
      </c>
      <c r="AW59" s="3">
        <f t="shared" si="11"/>
        <v>134.25</v>
      </c>
      <c r="AX59" s="3">
        <f t="shared" si="11"/>
        <v>1588.2200000000003</v>
      </c>
      <c r="AY59" s="3">
        <f t="shared" si="3"/>
        <v>1881.6500000000003</v>
      </c>
    </row>
    <row r="60" spans="1:54" ht="13.5" thickBot="1" x14ac:dyDescent="0.25">
      <c r="A60" s="194" t="s">
        <v>40</v>
      </c>
      <c r="B60" s="195" t="s">
        <v>117</v>
      </c>
      <c r="C60" s="196">
        <v>488.32</v>
      </c>
      <c r="D60" s="197">
        <v>406.47</v>
      </c>
      <c r="E60" s="194"/>
      <c r="F60" s="198"/>
      <c r="G60" s="195" t="s">
        <v>117</v>
      </c>
      <c r="H60" s="196">
        <v>264.88</v>
      </c>
      <c r="I60" s="199"/>
      <c r="J60" s="196">
        <f t="shared" si="2"/>
        <v>1159.67</v>
      </c>
      <c r="K60" s="194" t="s">
        <v>87</v>
      </c>
      <c r="L60" s="194" t="s">
        <v>240</v>
      </c>
      <c r="M60" s="194" t="s">
        <v>279</v>
      </c>
      <c r="N60" s="194"/>
      <c r="O60" s="194" t="s">
        <v>87</v>
      </c>
      <c r="P60" s="194" t="s">
        <v>40</v>
      </c>
      <c r="R60" s="3">
        <v>337.33</v>
      </c>
      <c r="S60" s="3">
        <v>294.60000000000002</v>
      </c>
      <c r="T60" s="3">
        <v>263.82</v>
      </c>
      <c r="U60" s="77">
        <v>0</v>
      </c>
      <c r="V60" s="3">
        <v>0</v>
      </c>
      <c r="W60" s="3">
        <v>0</v>
      </c>
      <c r="X60" s="3">
        <v>264.88</v>
      </c>
      <c r="Y60" s="3"/>
      <c r="Z60" s="77">
        <v>33660</v>
      </c>
      <c r="AA60" s="3">
        <v>192.15</v>
      </c>
      <c r="AB60" s="3">
        <v>167.81</v>
      </c>
      <c r="AC60" s="3">
        <v>264.88</v>
      </c>
      <c r="AD60" s="120">
        <v>73304</v>
      </c>
      <c r="AE60" s="3">
        <v>418.46</v>
      </c>
      <c r="AF60" s="3">
        <v>365.45</v>
      </c>
      <c r="AG60" s="3">
        <v>264.88</v>
      </c>
      <c r="AH60" s="18">
        <f>31416+49368</f>
        <v>80784</v>
      </c>
      <c r="AI60" s="3">
        <v>483.84</v>
      </c>
      <c r="AJ60" s="3">
        <v>402.74</v>
      </c>
      <c r="AK60" s="3">
        <v>264.88</v>
      </c>
      <c r="AL60" s="3"/>
      <c r="AN60" s="196">
        <f t="shared" si="13"/>
        <v>488.32</v>
      </c>
      <c r="AO60" s="196">
        <f t="shared" si="12"/>
        <v>406.47</v>
      </c>
      <c r="AP60" s="196">
        <f>H60</f>
        <v>264.88</v>
      </c>
      <c r="AQ60" s="18"/>
      <c r="AR60" s="3">
        <v>0</v>
      </c>
      <c r="AS60" s="3">
        <v>0</v>
      </c>
      <c r="AT60" s="3">
        <v>0</v>
      </c>
      <c r="AU60" s="32">
        <f t="shared" si="4"/>
        <v>187748</v>
      </c>
      <c r="AV60" s="3">
        <f t="shared" si="11"/>
        <v>1920.1</v>
      </c>
      <c r="AW60" s="3">
        <f t="shared" si="11"/>
        <v>1637.07</v>
      </c>
      <c r="AX60" s="3">
        <f t="shared" si="11"/>
        <v>1588.2200000000003</v>
      </c>
      <c r="AY60" s="3">
        <f t="shared" si="3"/>
        <v>5145.3900000000003</v>
      </c>
      <c r="BB60" s="3"/>
    </row>
    <row r="61" spans="1:54" ht="13.5" thickBot="1" x14ac:dyDescent="0.25">
      <c r="A61" s="1" t="s">
        <v>56</v>
      </c>
      <c r="B61" s="9" t="s">
        <v>117</v>
      </c>
      <c r="C61" s="3"/>
      <c r="D61" s="4"/>
      <c r="F61" s="5"/>
      <c r="G61" s="25" t="s">
        <v>117</v>
      </c>
      <c r="H61" s="3"/>
      <c r="J61" s="3">
        <f t="shared" si="2"/>
        <v>0</v>
      </c>
      <c r="K61" s="1" t="s">
        <v>137</v>
      </c>
      <c r="L61" s="1" t="s">
        <v>240</v>
      </c>
      <c r="M61" s="1" t="s">
        <v>270</v>
      </c>
      <c r="O61" s="1" t="s">
        <v>90</v>
      </c>
      <c r="P61" s="1" t="s">
        <v>100</v>
      </c>
      <c r="R61" s="3">
        <v>222.04</v>
      </c>
      <c r="S61" s="3">
        <v>193.91</v>
      </c>
      <c r="T61" s="3">
        <v>262.33</v>
      </c>
      <c r="V61" s="3">
        <v>192.15</v>
      </c>
      <c r="W61" s="3">
        <v>167.81</v>
      </c>
      <c r="X61" s="3">
        <v>264.88</v>
      </c>
      <c r="Y61" s="3"/>
      <c r="AA61" s="3">
        <v>209.23</v>
      </c>
      <c r="AB61" s="3">
        <v>182.73</v>
      </c>
      <c r="AC61" s="3">
        <v>264.88</v>
      </c>
      <c r="AD61" s="120">
        <v>22</v>
      </c>
      <c r="AE61" s="3">
        <v>93.94</v>
      </c>
      <c r="AF61" s="3">
        <v>82.04</v>
      </c>
      <c r="AG61" s="3">
        <v>264.88</v>
      </c>
      <c r="AH61" s="18">
        <v>21692</v>
      </c>
      <c r="AI61" s="3">
        <v>129.91999999999999</v>
      </c>
      <c r="AJ61" s="3">
        <v>108.14</v>
      </c>
      <c r="AK61" s="3">
        <v>264.88</v>
      </c>
      <c r="AL61" s="3"/>
      <c r="AM61" s="18">
        <v>31416</v>
      </c>
      <c r="AN61" s="3">
        <v>188.16</v>
      </c>
      <c r="AO61" s="4">
        <v>156.62</v>
      </c>
      <c r="AP61" s="3">
        <f t="shared" si="12"/>
        <v>0</v>
      </c>
      <c r="AQ61" s="18"/>
      <c r="AR61" s="3">
        <v>0</v>
      </c>
      <c r="AS61" s="3">
        <v>0</v>
      </c>
      <c r="AT61" s="3">
        <v>0</v>
      </c>
      <c r="AU61" s="32">
        <f t="shared" si="4"/>
        <v>53130</v>
      </c>
      <c r="AV61" s="3">
        <f t="shared" si="11"/>
        <v>1035.4399999999998</v>
      </c>
      <c r="AW61" s="3">
        <f t="shared" si="11"/>
        <v>891.25</v>
      </c>
      <c r="AX61" s="3">
        <f t="shared" si="11"/>
        <v>1321.85</v>
      </c>
      <c r="AY61" s="3">
        <f t="shared" si="3"/>
        <v>3248.54</v>
      </c>
    </row>
    <row r="62" spans="1:54" s="8" customFormat="1" ht="13.5" thickBot="1" x14ac:dyDescent="0.25">
      <c r="A62" s="139" t="s">
        <v>41</v>
      </c>
      <c r="B62" s="140" t="s">
        <v>117</v>
      </c>
      <c r="C62" s="141">
        <v>199.49</v>
      </c>
      <c r="D62" s="142">
        <v>0</v>
      </c>
      <c r="E62" s="139"/>
      <c r="F62" s="143"/>
      <c r="G62" s="140" t="s">
        <v>119</v>
      </c>
      <c r="H62" s="141">
        <v>0</v>
      </c>
      <c r="I62" s="144"/>
      <c r="J62" s="141">
        <f>C62+D62+H62</f>
        <v>199.49</v>
      </c>
      <c r="K62" s="139" t="s">
        <v>88</v>
      </c>
      <c r="L62" s="139" t="s">
        <v>240</v>
      </c>
      <c r="M62" s="139" t="s">
        <v>272</v>
      </c>
      <c r="N62" s="139">
        <v>1</v>
      </c>
      <c r="O62" s="139" t="s">
        <v>88</v>
      </c>
      <c r="P62" s="139" t="s">
        <v>41</v>
      </c>
      <c r="R62" s="131">
        <v>189.99</v>
      </c>
      <c r="S62" s="131">
        <v>0</v>
      </c>
      <c r="T62" s="131">
        <v>0</v>
      </c>
      <c r="U62" s="135"/>
      <c r="V62" s="131">
        <v>189.99</v>
      </c>
      <c r="W62" s="131">
        <v>0</v>
      </c>
      <c r="X62" s="131">
        <v>0</v>
      </c>
      <c r="Y62" s="131"/>
      <c r="Z62" s="135"/>
      <c r="AA62" s="131">
        <v>189.99</v>
      </c>
      <c r="AB62" s="131">
        <v>0</v>
      </c>
      <c r="AC62" s="131">
        <v>0</v>
      </c>
      <c r="AD62" s="136">
        <v>0</v>
      </c>
      <c r="AE62" s="131">
        <v>189.99</v>
      </c>
      <c r="AF62" s="131">
        <v>0</v>
      </c>
      <c r="AG62" s="131">
        <v>0</v>
      </c>
      <c r="AH62" s="137">
        <v>0</v>
      </c>
      <c r="AI62" s="131">
        <v>199.49</v>
      </c>
      <c r="AJ62" s="131">
        <v>0</v>
      </c>
      <c r="AK62" s="131">
        <v>0</v>
      </c>
      <c r="AL62" s="131"/>
      <c r="AM62" s="137"/>
      <c r="AN62" s="141">
        <v>199.49</v>
      </c>
      <c r="AO62" s="142">
        <v>0</v>
      </c>
      <c r="AP62" s="141">
        <v>0</v>
      </c>
      <c r="AQ62" s="145"/>
      <c r="AR62" s="141">
        <v>0</v>
      </c>
      <c r="AS62" s="141">
        <v>0</v>
      </c>
      <c r="AT62" s="141">
        <v>0</v>
      </c>
      <c r="AU62" s="146">
        <f t="shared" si="4"/>
        <v>0</v>
      </c>
      <c r="AV62" s="141">
        <f t="shared" si="11"/>
        <v>1158.94</v>
      </c>
      <c r="AW62" s="141">
        <f t="shared" si="11"/>
        <v>0</v>
      </c>
      <c r="AX62" s="141">
        <f t="shared" si="11"/>
        <v>0</v>
      </c>
      <c r="AY62" s="141">
        <f t="shared" si="3"/>
        <v>1158.94</v>
      </c>
      <c r="AZ62" s="131"/>
    </row>
    <row r="63" spans="1:54" s="8" customFormat="1" ht="13.5" thickBot="1" x14ac:dyDescent="0.25">
      <c r="A63" s="139" t="s">
        <v>42</v>
      </c>
      <c r="B63" s="140" t="s">
        <v>117</v>
      </c>
      <c r="C63" s="141">
        <v>199.49</v>
      </c>
      <c r="D63" s="142">
        <v>0</v>
      </c>
      <c r="E63" s="139"/>
      <c r="F63" s="143"/>
      <c r="G63" s="140" t="s">
        <v>119</v>
      </c>
      <c r="H63" s="141">
        <v>0</v>
      </c>
      <c r="I63" s="144"/>
      <c r="J63" s="141">
        <f t="shared" si="2"/>
        <v>199.49</v>
      </c>
      <c r="K63" s="139" t="s">
        <v>89</v>
      </c>
      <c r="L63" s="139" t="s">
        <v>240</v>
      </c>
      <c r="M63" s="139" t="s">
        <v>272</v>
      </c>
      <c r="N63" s="139">
        <v>2</v>
      </c>
      <c r="O63" s="139" t="s">
        <v>89</v>
      </c>
      <c r="P63" s="139" t="s">
        <v>42</v>
      </c>
      <c r="R63" s="131">
        <v>189.99</v>
      </c>
      <c r="S63" s="131">
        <v>0</v>
      </c>
      <c r="T63" s="131">
        <v>0</v>
      </c>
      <c r="U63" s="135"/>
      <c r="V63" s="131">
        <v>189.99</v>
      </c>
      <c r="W63" s="131">
        <v>0</v>
      </c>
      <c r="X63" s="131">
        <v>0</v>
      </c>
      <c r="Y63" s="131"/>
      <c r="Z63" s="135"/>
      <c r="AA63" s="131">
        <v>189.99</v>
      </c>
      <c r="AB63" s="131">
        <v>0</v>
      </c>
      <c r="AC63" s="131">
        <v>0</v>
      </c>
      <c r="AD63" s="136">
        <v>0</v>
      </c>
      <c r="AE63" s="131">
        <v>189.99</v>
      </c>
      <c r="AF63" s="131">
        <v>0</v>
      </c>
      <c r="AG63" s="131">
        <v>0</v>
      </c>
      <c r="AH63" s="137">
        <v>0</v>
      </c>
      <c r="AI63" s="131">
        <v>199.49</v>
      </c>
      <c r="AJ63" s="131">
        <v>0</v>
      </c>
      <c r="AK63" s="131">
        <v>0</v>
      </c>
      <c r="AL63" s="131"/>
      <c r="AM63" s="137"/>
      <c r="AN63" s="141">
        <f>C63</f>
        <v>199.49</v>
      </c>
      <c r="AO63" s="141">
        <f>D63</f>
        <v>0</v>
      </c>
      <c r="AP63" s="141">
        <v>0</v>
      </c>
      <c r="AQ63" s="145"/>
      <c r="AR63" s="141">
        <v>0</v>
      </c>
      <c r="AS63" s="141">
        <v>0</v>
      </c>
      <c r="AT63" s="141">
        <v>0</v>
      </c>
      <c r="AU63" s="146">
        <f t="shared" si="4"/>
        <v>0</v>
      </c>
      <c r="AV63" s="141">
        <f t="shared" si="11"/>
        <v>1158.94</v>
      </c>
      <c r="AW63" s="141">
        <f t="shared" si="11"/>
        <v>0</v>
      </c>
      <c r="AX63" s="141">
        <f t="shared" si="11"/>
        <v>0</v>
      </c>
      <c r="AY63" s="141">
        <f t="shared" si="3"/>
        <v>1158.94</v>
      </c>
    </row>
    <row r="64" spans="1:54" s="8" customFormat="1" ht="13.5" thickBot="1" x14ac:dyDescent="0.25">
      <c r="A64" s="139" t="s">
        <v>94</v>
      </c>
      <c r="B64" s="140" t="s">
        <v>117</v>
      </c>
      <c r="C64" s="141">
        <v>386.1</v>
      </c>
      <c r="D64" s="142">
        <v>0</v>
      </c>
      <c r="E64" s="139"/>
      <c r="F64" s="143"/>
      <c r="G64" s="140" t="s">
        <v>119</v>
      </c>
      <c r="H64" s="141">
        <v>0</v>
      </c>
      <c r="I64" s="144"/>
      <c r="J64" s="141">
        <f t="shared" si="2"/>
        <v>386.1</v>
      </c>
      <c r="K64" s="139" t="s">
        <v>88</v>
      </c>
      <c r="L64" s="139" t="s">
        <v>240</v>
      </c>
      <c r="M64" s="139" t="s">
        <v>272</v>
      </c>
      <c r="N64" s="139">
        <v>3</v>
      </c>
      <c r="O64" s="139" t="s">
        <v>88</v>
      </c>
      <c r="P64" s="139" t="s">
        <v>94</v>
      </c>
      <c r="R64" s="131">
        <v>367.71</v>
      </c>
      <c r="S64" s="131">
        <v>0</v>
      </c>
      <c r="T64" s="131">
        <v>0</v>
      </c>
      <c r="U64" s="135"/>
      <c r="V64" s="131">
        <v>367.71</v>
      </c>
      <c r="W64" s="131">
        <v>0</v>
      </c>
      <c r="X64" s="131">
        <v>0</v>
      </c>
      <c r="Y64" s="131"/>
      <c r="Z64" s="135"/>
      <c r="AA64" s="131">
        <v>367.71</v>
      </c>
      <c r="AB64" s="131">
        <v>0</v>
      </c>
      <c r="AC64" s="131">
        <v>0</v>
      </c>
      <c r="AD64" s="136">
        <v>0</v>
      </c>
      <c r="AE64" s="131">
        <v>367.71</v>
      </c>
      <c r="AF64" s="131">
        <v>0</v>
      </c>
      <c r="AG64" s="131">
        <v>0</v>
      </c>
      <c r="AH64" s="137">
        <v>0</v>
      </c>
      <c r="AI64" s="131">
        <v>386.1</v>
      </c>
      <c r="AJ64" s="131">
        <v>0</v>
      </c>
      <c r="AK64" s="131">
        <v>0</v>
      </c>
      <c r="AL64" s="131"/>
      <c r="AM64" s="137"/>
      <c r="AN64" s="141">
        <f>C64</f>
        <v>386.1</v>
      </c>
      <c r="AO64" s="141">
        <f t="shared" ref="AO64:AO79" si="14">D64</f>
        <v>0</v>
      </c>
      <c r="AP64" s="141">
        <v>0</v>
      </c>
      <c r="AQ64" s="145"/>
      <c r="AR64" s="141">
        <v>0</v>
      </c>
      <c r="AS64" s="141">
        <v>0</v>
      </c>
      <c r="AT64" s="141">
        <v>0</v>
      </c>
      <c r="AU64" s="146">
        <f t="shared" si="4"/>
        <v>0</v>
      </c>
      <c r="AV64" s="141">
        <f t="shared" si="11"/>
        <v>2243.04</v>
      </c>
      <c r="AW64" s="141">
        <f t="shared" si="11"/>
        <v>0</v>
      </c>
      <c r="AX64" s="141">
        <f t="shared" si="11"/>
        <v>0</v>
      </c>
      <c r="AY64" s="141">
        <f t="shared" si="3"/>
        <v>2243.04</v>
      </c>
    </row>
    <row r="65" spans="1:52" s="8" customFormat="1" ht="13.5" thickBot="1" x14ac:dyDescent="0.25">
      <c r="A65" s="139" t="s">
        <v>43</v>
      </c>
      <c r="B65" s="140" t="s">
        <v>117</v>
      </c>
      <c r="C65" s="141">
        <v>199.49</v>
      </c>
      <c r="D65" s="142">
        <v>0</v>
      </c>
      <c r="E65" s="139"/>
      <c r="F65" s="143"/>
      <c r="G65" s="140" t="s">
        <v>119</v>
      </c>
      <c r="H65" s="141">
        <v>0</v>
      </c>
      <c r="I65" s="144"/>
      <c r="J65" s="141">
        <f t="shared" si="2"/>
        <v>199.49</v>
      </c>
      <c r="K65" s="139" t="s">
        <v>88</v>
      </c>
      <c r="L65" s="139" t="s">
        <v>240</v>
      </c>
      <c r="M65" s="139" t="s">
        <v>272</v>
      </c>
      <c r="N65" s="139">
        <v>4</v>
      </c>
      <c r="O65" s="139" t="s">
        <v>88</v>
      </c>
      <c r="P65" s="139" t="s">
        <v>43</v>
      </c>
      <c r="R65" s="131">
        <v>189.99</v>
      </c>
      <c r="S65" s="131">
        <v>0</v>
      </c>
      <c r="T65" s="131">
        <v>0</v>
      </c>
      <c r="U65" s="135"/>
      <c r="V65" s="131">
        <v>189.99</v>
      </c>
      <c r="W65" s="131">
        <v>0</v>
      </c>
      <c r="X65" s="131">
        <v>0</v>
      </c>
      <c r="Y65" s="131"/>
      <c r="Z65" s="135"/>
      <c r="AA65" s="131">
        <v>189.99</v>
      </c>
      <c r="AB65" s="131">
        <v>0</v>
      </c>
      <c r="AC65" s="131">
        <v>0</v>
      </c>
      <c r="AD65" s="136"/>
      <c r="AE65" s="131">
        <v>189.99</v>
      </c>
      <c r="AF65" s="131">
        <v>0</v>
      </c>
      <c r="AG65" s="131">
        <v>0</v>
      </c>
      <c r="AH65" s="137">
        <v>0</v>
      </c>
      <c r="AI65" s="131">
        <v>199.49</v>
      </c>
      <c r="AJ65" s="131">
        <v>0</v>
      </c>
      <c r="AK65" s="131">
        <v>0</v>
      </c>
      <c r="AL65" s="131"/>
      <c r="AM65" s="137"/>
      <c r="AN65" s="141">
        <f t="shared" ref="AN65:AO80" si="15">C65</f>
        <v>199.49</v>
      </c>
      <c r="AO65" s="141">
        <f t="shared" si="14"/>
        <v>0</v>
      </c>
      <c r="AP65" s="141">
        <v>0</v>
      </c>
      <c r="AQ65" s="145"/>
      <c r="AR65" s="141">
        <v>0</v>
      </c>
      <c r="AS65" s="141">
        <v>0</v>
      </c>
      <c r="AT65" s="141">
        <v>0</v>
      </c>
      <c r="AU65" s="146">
        <f t="shared" si="4"/>
        <v>0</v>
      </c>
      <c r="AV65" s="141">
        <f t="shared" si="11"/>
        <v>1158.94</v>
      </c>
      <c r="AW65" s="141">
        <f t="shared" si="11"/>
        <v>0</v>
      </c>
      <c r="AX65" s="141">
        <f t="shared" si="11"/>
        <v>0</v>
      </c>
      <c r="AY65" s="141">
        <f t="shared" si="3"/>
        <v>1158.94</v>
      </c>
    </row>
    <row r="66" spans="1:52" s="8" customFormat="1" ht="13.5" thickBot="1" x14ac:dyDescent="0.25">
      <c r="A66" s="139" t="s">
        <v>44</v>
      </c>
      <c r="B66" s="140" t="s">
        <v>117</v>
      </c>
      <c r="C66" s="141">
        <v>199.49</v>
      </c>
      <c r="D66" s="142">
        <v>0</v>
      </c>
      <c r="E66" s="139"/>
      <c r="F66" s="143"/>
      <c r="G66" s="140" t="s">
        <v>119</v>
      </c>
      <c r="H66" s="141">
        <v>0</v>
      </c>
      <c r="I66" s="144"/>
      <c r="J66" s="141">
        <f t="shared" si="2"/>
        <v>199.49</v>
      </c>
      <c r="K66" s="139" t="s">
        <v>88</v>
      </c>
      <c r="L66" s="139" t="s">
        <v>240</v>
      </c>
      <c r="M66" s="139" t="s">
        <v>272</v>
      </c>
      <c r="N66" s="139">
        <v>5</v>
      </c>
      <c r="O66" s="139" t="s">
        <v>88</v>
      </c>
      <c r="P66" s="139" t="s">
        <v>44</v>
      </c>
      <c r="R66" s="131">
        <v>189.99</v>
      </c>
      <c r="S66" s="131">
        <v>0</v>
      </c>
      <c r="T66" s="131">
        <v>0</v>
      </c>
      <c r="U66" s="135"/>
      <c r="V66" s="131">
        <v>189.99</v>
      </c>
      <c r="W66" s="131">
        <v>0</v>
      </c>
      <c r="X66" s="131">
        <v>0</v>
      </c>
      <c r="Y66" s="131"/>
      <c r="Z66" s="135"/>
      <c r="AA66" s="131">
        <v>189.99</v>
      </c>
      <c r="AB66" s="131">
        <v>0</v>
      </c>
      <c r="AC66" s="131">
        <v>0</v>
      </c>
      <c r="AD66" s="136"/>
      <c r="AE66" s="131">
        <v>189.99</v>
      </c>
      <c r="AF66" s="131">
        <v>0</v>
      </c>
      <c r="AG66" s="131">
        <v>0</v>
      </c>
      <c r="AH66" s="137">
        <v>0</v>
      </c>
      <c r="AI66" s="131">
        <v>199.49</v>
      </c>
      <c r="AJ66" s="131">
        <v>0</v>
      </c>
      <c r="AK66" s="131">
        <v>0</v>
      </c>
      <c r="AL66" s="131"/>
      <c r="AM66" s="137"/>
      <c r="AN66" s="141">
        <f t="shared" si="15"/>
        <v>199.49</v>
      </c>
      <c r="AO66" s="141">
        <f t="shared" si="14"/>
        <v>0</v>
      </c>
      <c r="AP66" s="141">
        <v>0</v>
      </c>
      <c r="AQ66" s="145"/>
      <c r="AR66" s="141">
        <v>0</v>
      </c>
      <c r="AS66" s="141">
        <v>0</v>
      </c>
      <c r="AT66" s="141">
        <v>0</v>
      </c>
      <c r="AU66" s="146">
        <f t="shared" si="4"/>
        <v>0</v>
      </c>
      <c r="AV66" s="141">
        <f t="shared" si="11"/>
        <v>1158.94</v>
      </c>
      <c r="AW66" s="141">
        <f t="shared" si="11"/>
        <v>0</v>
      </c>
      <c r="AX66" s="141">
        <f t="shared" si="11"/>
        <v>0</v>
      </c>
      <c r="AY66" s="141">
        <f t="shared" si="3"/>
        <v>1158.94</v>
      </c>
    </row>
    <row r="67" spans="1:52" s="8" customFormat="1" ht="13.5" thickBot="1" x14ac:dyDescent="0.25">
      <c r="A67" s="139" t="s">
        <v>1</v>
      </c>
      <c r="B67" s="140" t="s">
        <v>117</v>
      </c>
      <c r="C67" s="141">
        <v>398.98</v>
      </c>
      <c r="D67" s="142">
        <v>0</v>
      </c>
      <c r="E67" s="139"/>
      <c r="F67" s="143"/>
      <c r="G67" s="140" t="s">
        <v>119</v>
      </c>
      <c r="H67" s="141">
        <v>0</v>
      </c>
      <c r="I67" s="144"/>
      <c r="J67" s="141">
        <f t="shared" si="2"/>
        <v>398.98</v>
      </c>
      <c r="K67" s="139" t="s">
        <v>88</v>
      </c>
      <c r="L67" s="139" t="s">
        <v>240</v>
      </c>
      <c r="M67" s="139" t="s">
        <v>272</v>
      </c>
      <c r="N67" s="139"/>
      <c r="O67" s="139" t="s">
        <v>76</v>
      </c>
      <c r="P67" s="139" t="s">
        <v>1</v>
      </c>
      <c r="R67" s="131">
        <v>189.99</v>
      </c>
      <c r="S67" s="131">
        <v>0</v>
      </c>
      <c r="T67" s="131">
        <v>0</v>
      </c>
      <c r="U67" s="135"/>
      <c r="V67" s="131">
        <v>189.99</v>
      </c>
      <c r="W67" s="131">
        <v>0</v>
      </c>
      <c r="X67" s="131">
        <v>0</v>
      </c>
      <c r="Y67" s="131"/>
      <c r="Z67" s="135"/>
      <c r="AA67" s="131">
        <v>189.99</v>
      </c>
      <c r="AB67" s="131">
        <v>0</v>
      </c>
      <c r="AC67" s="131">
        <v>0</v>
      </c>
      <c r="AD67" s="136"/>
      <c r="AE67" s="131">
        <v>189.99</v>
      </c>
      <c r="AF67" s="131">
        <v>0</v>
      </c>
      <c r="AG67" s="131">
        <v>0</v>
      </c>
      <c r="AH67" s="137">
        <v>0</v>
      </c>
      <c r="AI67" s="131">
        <v>199.49</v>
      </c>
      <c r="AJ67" s="131">
        <v>0</v>
      </c>
      <c r="AK67" s="131">
        <v>0</v>
      </c>
      <c r="AL67" s="131"/>
      <c r="AM67" s="137"/>
      <c r="AN67" s="141">
        <f t="shared" si="15"/>
        <v>398.98</v>
      </c>
      <c r="AO67" s="141">
        <f t="shared" si="14"/>
        <v>0</v>
      </c>
      <c r="AP67" s="141">
        <v>0</v>
      </c>
      <c r="AQ67" s="145"/>
      <c r="AR67" s="141">
        <v>0</v>
      </c>
      <c r="AS67" s="141">
        <v>0</v>
      </c>
      <c r="AT67" s="141">
        <v>0</v>
      </c>
      <c r="AU67" s="146">
        <f t="shared" si="4"/>
        <v>0</v>
      </c>
      <c r="AV67" s="141">
        <f t="shared" si="11"/>
        <v>1358.43</v>
      </c>
      <c r="AW67" s="141">
        <f t="shared" si="11"/>
        <v>0</v>
      </c>
      <c r="AX67" s="141">
        <f t="shared" si="11"/>
        <v>0</v>
      </c>
      <c r="AY67" s="141">
        <f t="shared" si="3"/>
        <v>1358.43</v>
      </c>
    </row>
    <row r="68" spans="1:52" s="8" customFormat="1" ht="13.5" thickBot="1" x14ac:dyDescent="0.25">
      <c r="A68" s="139" t="s">
        <v>45</v>
      </c>
      <c r="B68" s="140" t="s">
        <v>117</v>
      </c>
      <c r="C68" s="141">
        <v>152.32</v>
      </c>
      <c r="D68" s="142">
        <v>126.79</v>
      </c>
      <c r="E68" s="139"/>
      <c r="F68" s="143"/>
      <c r="G68" s="140" t="s">
        <v>117</v>
      </c>
      <c r="H68" s="141">
        <v>396.42</v>
      </c>
      <c r="I68" s="144"/>
      <c r="J68" s="141">
        <f t="shared" si="2"/>
        <v>675.53</v>
      </c>
      <c r="K68" s="139" t="s">
        <v>88</v>
      </c>
      <c r="L68" s="139" t="s">
        <v>240</v>
      </c>
      <c r="M68" s="139" t="s">
        <v>272</v>
      </c>
      <c r="N68" s="139">
        <v>6</v>
      </c>
      <c r="O68" s="139" t="s">
        <v>88</v>
      </c>
      <c r="P68" s="139" t="s">
        <v>45</v>
      </c>
      <c r="R68" s="131">
        <v>17.079999999999998</v>
      </c>
      <c r="S68" s="131">
        <v>14.92</v>
      </c>
      <c r="T68" s="131">
        <v>314.04000000000002</v>
      </c>
      <c r="U68" s="135"/>
      <c r="V68" s="131">
        <v>64.05</v>
      </c>
      <c r="W68" s="131">
        <v>55.94</v>
      </c>
      <c r="X68" s="131">
        <v>396.42</v>
      </c>
      <c r="Y68" s="131"/>
      <c r="Z68" s="135">
        <v>16456</v>
      </c>
      <c r="AA68" s="131">
        <v>59.78</v>
      </c>
      <c r="AB68" s="131">
        <v>52.21</v>
      </c>
      <c r="AC68" s="131">
        <v>396.42</v>
      </c>
      <c r="AD68" s="136"/>
      <c r="AE68" s="131">
        <v>93.94</v>
      </c>
      <c r="AF68" s="131">
        <v>82.04</v>
      </c>
      <c r="AG68" s="131">
        <v>396.42</v>
      </c>
      <c r="AH68" s="137">
        <f>7480+3740</f>
        <v>11220</v>
      </c>
      <c r="AI68" s="131">
        <v>67.2</v>
      </c>
      <c r="AJ68" s="131">
        <v>55.94</v>
      </c>
      <c r="AK68" s="131">
        <v>396.42</v>
      </c>
      <c r="AL68" s="131"/>
      <c r="AM68" s="137"/>
      <c r="AN68" s="141">
        <f t="shared" si="15"/>
        <v>152.32</v>
      </c>
      <c r="AO68" s="141">
        <f t="shared" si="14"/>
        <v>126.79</v>
      </c>
      <c r="AP68" s="141">
        <f>H68</f>
        <v>396.42</v>
      </c>
      <c r="AQ68" s="145"/>
      <c r="AR68" s="141">
        <v>0</v>
      </c>
      <c r="AS68" s="141">
        <v>0</v>
      </c>
      <c r="AT68" s="141">
        <v>0</v>
      </c>
      <c r="AU68" s="146">
        <f t="shared" si="4"/>
        <v>27676</v>
      </c>
      <c r="AV68" s="141">
        <f t="shared" si="11"/>
        <v>454.37</v>
      </c>
      <c r="AW68" s="141">
        <f t="shared" si="11"/>
        <v>387.84000000000003</v>
      </c>
      <c r="AX68" s="141">
        <f t="shared" si="11"/>
        <v>2296.1400000000003</v>
      </c>
      <c r="AY68" s="141">
        <f t="shared" si="3"/>
        <v>3138.3500000000004</v>
      </c>
    </row>
    <row r="69" spans="1:52" s="8" customFormat="1" ht="13.5" thickBot="1" x14ac:dyDescent="0.25">
      <c r="A69" s="167" t="s">
        <v>46</v>
      </c>
      <c r="B69" s="168" t="s">
        <v>117</v>
      </c>
      <c r="C69" s="169">
        <v>4.4800000000000004</v>
      </c>
      <c r="D69" s="170">
        <v>0</v>
      </c>
      <c r="E69" s="167"/>
      <c r="F69" s="171"/>
      <c r="G69" s="168" t="s">
        <v>119</v>
      </c>
      <c r="H69" s="169">
        <v>0</v>
      </c>
      <c r="I69" s="172"/>
      <c r="J69" s="169">
        <f t="shared" si="2"/>
        <v>4.4800000000000004</v>
      </c>
      <c r="K69" s="167" t="s">
        <v>88</v>
      </c>
      <c r="L69" s="167" t="s">
        <v>122</v>
      </c>
      <c r="M69" s="167" t="s">
        <v>200</v>
      </c>
      <c r="N69" s="167">
        <v>7</v>
      </c>
      <c r="O69" s="167" t="s">
        <v>88</v>
      </c>
      <c r="P69" s="167" t="s">
        <v>46</v>
      </c>
      <c r="R69" s="131">
        <v>4.4800000000000004</v>
      </c>
      <c r="S69" s="131">
        <v>0</v>
      </c>
      <c r="T69" s="131">
        <v>0</v>
      </c>
      <c r="U69" s="135"/>
      <c r="V69" s="131">
        <v>0</v>
      </c>
      <c r="W69" s="131">
        <v>0</v>
      </c>
      <c r="X69" s="131">
        <v>0</v>
      </c>
      <c r="Y69" s="131"/>
      <c r="Z69" s="135"/>
      <c r="AA69" s="131">
        <v>0</v>
      </c>
      <c r="AB69" s="131">
        <v>0</v>
      </c>
      <c r="AC69" s="131">
        <v>0</v>
      </c>
      <c r="AD69" s="136"/>
      <c r="AE69" s="131">
        <v>0</v>
      </c>
      <c r="AF69" s="131">
        <v>0</v>
      </c>
      <c r="AG69" s="131">
        <v>0</v>
      </c>
      <c r="AH69" s="137"/>
      <c r="AI69" s="131">
        <v>0</v>
      </c>
      <c r="AJ69" s="131">
        <v>0</v>
      </c>
      <c r="AK69" s="131">
        <v>0</v>
      </c>
      <c r="AL69" s="131"/>
      <c r="AM69" s="137"/>
      <c r="AN69" s="169">
        <f>C69</f>
        <v>4.4800000000000004</v>
      </c>
      <c r="AO69" s="169">
        <f t="shared" si="14"/>
        <v>0</v>
      </c>
      <c r="AP69" s="169">
        <f t="shared" ref="AP69:AP80" si="16">H69</f>
        <v>0</v>
      </c>
      <c r="AQ69" s="173"/>
      <c r="AR69" s="169">
        <v>0</v>
      </c>
      <c r="AS69" s="169">
        <v>0</v>
      </c>
      <c r="AT69" s="169">
        <v>0</v>
      </c>
      <c r="AU69" s="174">
        <f t="shared" si="4"/>
        <v>0</v>
      </c>
      <c r="AV69" s="169">
        <f t="shared" si="11"/>
        <v>8.9600000000000009</v>
      </c>
      <c r="AW69" s="169">
        <f t="shared" si="11"/>
        <v>0</v>
      </c>
      <c r="AX69" s="169">
        <f t="shared" si="11"/>
        <v>0</v>
      </c>
      <c r="AY69" s="169">
        <f t="shared" si="3"/>
        <v>8.9600000000000009</v>
      </c>
    </row>
    <row r="70" spans="1:52" s="8" customFormat="1" ht="13.5" thickBot="1" x14ac:dyDescent="0.25">
      <c r="A70" s="139" t="s">
        <v>47</v>
      </c>
      <c r="B70" s="140" t="s">
        <v>117</v>
      </c>
      <c r="C70" s="141">
        <v>2992.64</v>
      </c>
      <c r="D70" s="142">
        <v>2491.04</v>
      </c>
      <c r="E70" s="139"/>
      <c r="F70" s="143"/>
      <c r="G70" s="140" t="s">
        <v>117</v>
      </c>
      <c r="H70" s="141">
        <v>396.42</v>
      </c>
      <c r="I70" s="144"/>
      <c r="J70" s="141">
        <f t="shared" si="2"/>
        <v>5880.1</v>
      </c>
      <c r="K70" s="139" t="s">
        <v>88</v>
      </c>
      <c r="L70" s="139" t="s">
        <v>240</v>
      </c>
      <c r="M70" s="139" t="s">
        <v>272</v>
      </c>
      <c r="N70" s="139">
        <v>8</v>
      </c>
      <c r="O70" s="139" t="s">
        <v>88</v>
      </c>
      <c r="P70" s="139" t="s">
        <v>47</v>
      </c>
      <c r="R70" s="131">
        <v>2617.5100000000002</v>
      </c>
      <c r="S70" s="131">
        <v>2285.94</v>
      </c>
      <c r="T70" s="131">
        <v>394.04</v>
      </c>
      <c r="U70" s="135"/>
      <c r="V70" s="131">
        <v>2835.28</v>
      </c>
      <c r="W70" s="131">
        <v>2476.12</v>
      </c>
      <c r="X70" s="131">
        <v>396.42</v>
      </c>
      <c r="Y70" s="131"/>
      <c r="Z70" s="135"/>
      <c r="AA70" s="131">
        <v>1396.29</v>
      </c>
      <c r="AB70" s="131">
        <v>1219.42</v>
      </c>
      <c r="AC70" s="131">
        <v>396.42</v>
      </c>
      <c r="AD70" s="136">
        <v>413644</v>
      </c>
      <c r="AE70" s="131">
        <v>2361.31</v>
      </c>
      <c r="AF70" s="131">
        <v>2062.19</v>
      </c>
      <c r="AG70" s="131">
        <v>396.42</v>
      </c>
      <c r="AH70" s="137">
        <f>57596+81532</f>
        <v>139128</v>
      </c>
      <c r="AI70" s="131">
        <v>344.96</v>
      </c>
      <c r="AJ70" s="131">
        <v>693.61</v>
      </c>
      <c r="AK70" s="131">
        <v>396.42</v>
      </c>
      <c r="AL70" s="131"/>
      <c r="AM70" s="137"/>
      <c r="AN70" s="141">
        <f t="shared" si="15"/>
        <v>2992.64</v>
      </c>
      <c r="AO70" s="141">
        <f t="shared" si="14"/>
        <v>2491.04</v>
      </c>
      <c r="AP70" s="141">
        <f t="shared" si="16"/>
        <v>396.42</v>
      </c>
      <c r="AQ70" s="145"/>
      <c r="AR70" s="141">
        <v>0</v>
      </c>
      <c r="AS70" s="141">
        <v>0</v>
      </c>
      <c r="AT70" s="141">
        <v>0</v>
      </c>
      <c r="AU70" s="146">
        <f t="shared" si="4"/>
        <v>552772</v>
      </c>
      <c r="AV70" s="141">
        <f t="shared" si="11"/>
        <v>12547.99</v>
      </c>
      <c r="AW70" s="141">
        <f t="shared" si="11"/>
        <v>11228.32</v>
      </c>
      <c r="AX70" s="141">
        <f t="shared" si="11"/>
        <v>2376.1400000000003</v>
      </c>
      <c r="AY70" s="141">
        <f t="shared" si="3"/>
        <v>26152.449999999997</v>
      </c>
      <c r="AZ70" s="131"/>
    </row>
    <row r="71" spans="1:52" s="8" customFormat="1" ht="13.5" thickBot="1" x14ac:dyDescent="0.25">
      <c r="A71" s="139" t="s">
        <v>48</v>
      </c>
      <c r="B71" s="140" t="s">
        <v>117</v>
      </c>
      <c r="C71" s="141">
        <v>291.2</v>
      </c>
      <c r="D71" s="142">
        <v>242.39</v>
      </c>
      <c r="E71" s="139"/>
      <c r="F71" s="143"/>
      <c r="G71" s="140" t="s">
        <v>117</v>
      </c>
      <c r="H71" s="141">
        <v>264.88</v>
      </c>
      <c r="I71" s="144"/>
      <c r="J71" s="141">
        <f t="shared" si="2"/>
        <v>798.46999999999991</v>
      </c>
      <c r="K71" s="139" t="s">
        <v>88</v>
      </c>
      <c r="L71" s="139" t="s">
        <v>240</v>
      </c>
      <c r="M71" s="139" t="s">
        <v>272</v>
      </c>
      <c r="N71" s="139">
        <v>9</v>
      </c>
      <c r="O71" s="139" t="s">
        <v>88</v>
      </c>
      <c r="P71" s="139" t="s">
        <v>48</v>
      </c>
      <c r="R71" s="131">
        <v>175.07</v>
      </c>
      <c r="S71" s="131">
        <v>152.88999999999999</v>
      </c>
      <c r="T71" s="131">
        <v>263.3</v>
      </c>
      <c r="U71" s="135"/>
      <c r="V71" s="131">
        <v>145.18</v>
      </c>
      <c r="W71" s="131">
        <v>126.79</v>
      </c>
      <c r="X71" s="131">
        <v>264.88</v>
      </c>
      <c r="Y71" s="131"/>
      <c r="Z71" s="135"/>
      <c r="AA71" s="131">
        <v>153.72</v>
      </c>
      <c r="AB71" s="131">
        <v>134.25</v>
      </c>
      <c r="AC71" s="131">
        <v>264.88</v>
      </c>
      <c r="AD71" s="136">
        <v>24684</v>
      </c>
      <c r="AE71" s="131">
        <v>140.91</v>
      </c>
      <c r="AF71" s="131">
        <v>123.06</v>
      </c>
      <c r="AG71" s="131">
        <v>264.88</v>
      </c>
      <c r="AH71" s="137">
        <v>23936</v>
      </c>
      <c r="AI71" s="131">
        <v>0</v>
      </c>
      <c r="AJ71" s="131">
        <v>119.33</v>
      </c>
      <c r="AK71" s="131">
        <v>264.88</v>
      </c>
      <c r="AL71" s="131"/>
      <c r="AM71" s="137"/>
      <c r="AN71" s="141">
        <f t="shared" si="15"/>
        <v>291.2</v>
      </c>
      <c r="AO71" s="141">
        <f t="shared" si="14"/>
        <v>242.39</v>
      </c>
      <c r="AP71" s="141">
        <f t="shared" si="16"/>
        <v>264.88</v>
      </c>
      <c r="AQ71" s="145"/>
      <c r="AR71" s="141">
        <v>0</v>
      </c>
      <c r="AS71" s="141">
        <v>0</v>
      </c>
      <c r="AT71" s="141">
        <v>0</v>
      </c>
      <c r="AU71" s="146">
        <f t="shared" si="4"/>
        <v>48620</v>
      </c>
      <c r="AV71" s="141">
        <f t="shared" si="11"/>
        <v>906.07999999999993</v>
      </c>
      <c r="AW71" s="141">
        <f t="shared" si="11"/>
        <v>898.71</v>
      </c>
      <c r="AX71" s="141">
        <f t="shared" si="11"/>
        <v>1587.7000000000003</v>
      </c>
      <c r="AY71" s="141">
        <f t="shared" si="3"/>
        <v>3392.4900000000002</v>
      </c>
    </row>
    <row r="72" spans="1:52" s="8" customFormat="1" ht="13.5" thickBot="1" x14ac:dyDescent="0.25">
      <c r="A72" s="139" t="s">
        <v>49</v>
      </c>
      <c r="B72" s="140" t="s">
        <v>117</v>
      </c>
      <c r="C72" s="141">
        <v>8.9600000000000009</v>
      </c>
      <c r="D72" s="142">
        <v>7.46</v>
      </c>
      <c r="E72" s="139"/>
      <c r="F72" s="143"/>
      <c r="G72" s="140" t="s">
        <v>117</v>
      </c>
      <c r="H72" s="141">
        <v>396.42</v>
      </c>
      <c r="I72" s="144"/>
      <c r="J72" s="141">
        <f t="shared" si="2"/>
        <v>412.84000000000003</v>
      </c>
      <c r="K72" s="139" t="s">
        <v>88</v>
      </c>
      <c r="L72" s="139" t="s">
        <v>240</v>
      </c>
      <c r="M72" s="139" t="s">
        <v>272</v>
      </c>
      <c r="N72" s="139">
        <v>10</v>
      </c>
      <c r="O72" s="139" t="s">
        <v>88</v>
      </c>
      <c r="P72" s="139" t="s">
        <v>49</v>
      </c>
      <c r="R72" s="131">
        <v>51.24</v>
      </c>
      <c r="S72" s="131">
        <v>44.75</v>
      </c>
      <c r="T72" s="131">
        <v>394.04</v>
      </c>
      <c r="U72" s="135"/>
      <c r="V72" s="131">
        <v>51.24</v>
      </c>
      <c r="W72" s="131">
        <v>44.75</v>
      </c>
      <c r="X72" s="131">
        <v>396.42</v>
      </c>
      <c r="Y72" s="131"/>
      <c r="Z72" s="135"/>
      <c r="AA72" s="131">
        <v>38.43</v>
      </c>
      <c r="AB72" s="131">
        <v>33.56</v>
      </c>
      <c r="AC72" s="131">
        <v>396.42</v>
      </c>
      <c r="AD72" s="136">
        <v>3740</v>
      </c>
      <c r="AE72" s="131">
        <v>21.35</v>
      </c>
      <c r="AF72" s="131">
        <v>18.649999999999999</v>
      </c>
      <c r="AG72" s="131">
        <v>396.42</v>
      </c>
      <c r="AH72" s="137">
        <f>2244+748</f>
        <v>2992</v>
      </c>
      <c r="AI72" s="131">
        <v>4.4800000000000004</v>
      </c>
      <c r="AJ72" s="131">
        <v>14.92</v>
      </c>
      <c r="AK72" s="131">
        <v>396.42</v>
      </c>
      <c r="AL72" s="131"/>
      <c r="AM72" s="137"/>
      <c r="AN72" s="141">
        <f t="shared" si="15"/>
        <v>8.9600000000000009</v>
      </c>
      <c r="AO72" s="141">
        <f t="shared" si="14"/>
        <v>7.46</v>
      </c>
      <c r="AP72" s="141">
        <f t="shared" si="16"/>
        <v>396.42</v>
      </c>
      <c r="AQ72" s="145"/>
      <c r="AR72" s="141">
        <v>0</v>
      </c>
      <c r="AS72" s="141">
        <v>0</v>
      </c>
      <c r="AT72" s="141">
        <v>0</v>
      </c>
      <c r="AU72" s="146">
        <f t="shared" si="4"/>
        <v>6732</v>
      </c>
      <c r="AV72" s="141">
        <f t="shared" si="11"/>
        <v>175.7</v>
      </c>
      <c r="AW72" s="141">
        <f t="shared" si="11"/>
        <v>164.09</v>
      </c>
      <c r="AX72" s="141">
        <f t="shared" si="11"/>
        <v>2376.1400000000003</v>
      </c>
      <c r="AY72" s="141">
        <f t="shared" si="3"/>
        <v>2715.9300000000003</v>
      </c>
    </row>
    <row r="73" spans="1:52" s="8" customFormat="1" ht="13.5" thickBot="1" x14ac:dyDescent="0.25">
      <c r="A73" s="139" t="s">
        <v>50</v>
      </c>
      <c r="B73" s="140" t="s">
        <v>117</v>
      </c>
      <c r="C73" s="141">
        <v>4.4800000000000004</v>
      </c>
      <c r="D73" s="142">
        <v>3.73</v>
      </c>
      <c r="E73" s="139"/>
      <c r="F73" s="143"/>
      <c r="G73" s="140" t="s">
        <v>117</v>
      </c>
      <c r="H73" s="141">
        <v>264.88</v>
      </c>
      <c r="I73" s="144"/>
      <c r="J73" s="141">
        <f t="shared" si="2"/>
        <v>273.08999999999997</v>
      </c>
      <c r="K73" s="139" t="s">
        <v>88</v>
      </c>
      <c r="L73" s="139" t="s">
        <v>240</v>
      </c>
      <c r="M73" s="139" t="s">
        <v>272</v>
      </c>
      <c r="N73" s="139">
        <v>11</v>
      </c>
      <c r="O73" s="139" t="s">
        <v>88</v>
      </c>
      <c r="P73" s="139" t="s">
        <v>50</v>
      </c>
      <c r="R73" s="131">
        <v>42.7</v>
      </c>
      <c r="S73" s="131">
        <v>37.29</v>
      </c>
      <c r="T73" s="131">
        <v>263.3</v>
      </c>
      <c r="U73" s="135"/>
      <c r="V73" s="131">
        <v>25.62</v>
      </c>
      <c r="W73" s="131">
        <v>22.37</v>
      </c>
      <c r="X73" s="131">
        <v>264.88</v>
      </c>
      <c r="Y73" s="131"/>
      <c r="Z73" s="135"/>
      <c r="AA73" s="131">
        <v>38.43</v>
      </c>
      <c r="AB73" s="131">
        <v>33.56</v>
      </c>
      <c r="AC73" s="131">
        <v>264.88</v>
      </c>
      <c r="AD73" s="136">
        <v>8976</v>
      </c>
      <c r="AE73" s="131">
        <v>51.24</v>
      </c>
      <c r="AF73" s="131">
        <v>44.75</v>
      </c>
      <c r="AG73" s="131">
        <v>264.88</v>
      </c>
      <c r="AH73" s="137">
        <v>2244</v>
      </c>
      <c r="AI73" s="131">
        <v>0</v>
      </c>
      <c r="AJ73" s="131">
        <v>11.19</v>
      </c>
      <c r="AK73" s="131">
        <v>264.88</v>
      </c>
      <c r="AL73" s="131"/>
      <c r="AM73" s="137"/>
      <c r="AN73" s="141">
        <f t="shared" si="15"/>
        <v>4.4800000000000004</v>
      </c>
      <c r="AO73" s="141">
        <f t="shared" si="14"/>
        <v>3.73</v>
      </c>
      <c r="AP73" s="141">
        <f t="shared" si="16"/>
        <v>264.88</v>
      </c>
      <c r="AQ73" s="145"/>
      <c r="AR73" s="141">
        <v>0</v>
      </c>
      <c r="AS73" s="141">
        <v>0</v>
      </c>
      <c r="AT73" s="141">
        <v>0</v>
      </c>
      <c r="AU73" s="146">
        <f t="shared" si="4"/>
        <v>11220</v>
      </c>
      <c r="AV73" s="141">
        <f t="shared" si="11"/>
        <v>162.47</v>
      </c>
      <c r="AW73" s="141">
        <f t="shared" si="11"/>
        <v>152.88999999999999</v>
      </c>
      <c r="AX73" s="141">
        <f t="shared" si="11"/>
        <v>1587.7000000000003</v>
      </c>
      <c r="AY73" s="141">
        <f t="shared" si="3"/>
        <v>1903.0600000000004</v>
      </c>
    </row>
    <row r="74" spans="1:52" s="8" customFormat="1" ht="13.5" thickBot="1" x14ac:dyDescent="0.25">
      <c r="A74" s="139" t="s">
        <v>51</v>
      </c>
      <c r="B74" s="140" t="s">
        <v>117</v>
      </c>
      <c r="C74" s="141">
        <v>519.67999999999995</v>
      </c>
      <c r="D74" s="142">
        <v>432.58</v>
      </c>
      <c r="E74" s="139"/>
      <c r="F74" s="143"/>
      <c r="G74" s="140" t="s">
        <v>117</v>
      </c>
      <c r="H74" s="141">
        <v>396.42</v>
      </c>
      <c r="I74" s="144"/>
      <c r="J74" s="141">
        <f t="shared" si="2"/>
        <v>1348.68</v>
      </c>
      <c r="K74" s="139" t="s">
        <v>88</v>
      </c>
      <c r="L74" s="139" t="s">
        <v>240</v>
      </c>
      <c r="M74" s="139" t="s">
        <v>272</v>
      </c>
      <c r="N74" s="139">
        <v>12</v>
      </c>
      <c r="O74" s="139" t="s">
        <v>88</v>
      </c>
      <c r="P74" s="139" t="s">
        <v>51</v>
      </c>
      <c r="R74" s="131">
        <v>29.89</v>
      </c>
      <c r="S74" s="131">
        <v>26.1</v>
      </c>
      <c r="T74" s="131">
        <v>394.04</v>
      </c>
      <c r="U74" s="135"/>
      <c r="V74" s="131">
        <v>183.61</v>
      </c>
      <c r="W74" s="131">
        <v>160.35</v>
      </c>
      <c r="X74" s="131">
        <v>396.42</v>
      </c>
      <c r="Y74" s="131"/>
      <c r="Z74" s="135"/>
      <c r="AA74" s="131">
        <v>200.69</v>
      </c>
      <c r="AB74" s="131">
        <v>175.27</v>
      </c>
      <c r="AC74" s="131">
        <v>396.42</v>
      </c>
      <c r="AD74" s="136">
        <v>32912</v>
      </c>
      <c r="AE74" s="131">
        <v>187.88</v>
      </c>
      <c r="AF74" s="131">
        <v>164.08</v>
      </c>
      <c r="AG74" s="131">
        <v>396.42</v>
      </c>
      <c r="AH74" s="137">
        <f>25432+20944</f>
        <v>46376</v>
      </c>
      <c r="AI74" s="131">
        <v>125.44</v>
      </c>
      <c r="AJ74" s="131">
        <v>231.2</v>
      </c>
      <c r="AK74" s="131">
        <v>396.42</v>
      </c>
      <c r="AL74" s="131"/>
      <c r="AM74" s="137"/>
      <c r="AN74" s="141">
        <f t="shared" si="15"/>
        <v>519.67999999999995</v>
      </c>
      <c r="AO74" s="141">
        <f t="shared" si="14"/>
        <v>432.58</v>
      </c>
      <c r="AP74" s="141">
        <f t="shared" si="16"/>
        <v>396.42</v>
      </c>
      <c r="AQ74" s="145"/>
      <c r="AR74" s="141">
        <v>0</v>
      </c>
      <c r="AS74" s="141">
        <v>0</v>
      </c>
      <c r="AT74" s="141">
        <v>0</v>
      </c>
      <c r="AU74" s="146">
        <f t="shared" si="4"/>
        <v>79288</v>
      </c>
      <c r="AV74" s="141">
        <f t="shared" si="11"/>
        <v>1247.19</v>
      </c>
      <c r="AW74" s="141">
        <f t="shared" si="11"/>
        <v>1189.58</v>
      </c>
      <c r="AX74" s="141">
        <f t="shared" si="11"/>
        <v>2376.1400000000003</v>
      </c>
      <c r="AY74" s="141">
        <f t="shared" si="3"/>
        <v>4812.91</v>
      </c>
    </row>
    <row r="75" spans="1:52" s="8" customFormat="1" ht="13.5" thickBot="1" x14ac:dyDescent="0.25">
      <c r="A75" s="139" t="s">
        <v>52</v>
      </c>
      <c r="B75" s="140" t="s">
        <v>117</v>
      </c>
      <c r="C75" s="141">
        <v>4309.76</v>
      </c>
      <c r="D75" s="142">
        <v>3587.39</v>
      </c>
      <c r="E75" s="139"/>
      <c r="F75" s="143"/>
      <c r="G75" s="140" t="s">
        <v>117</v>
      </c>
      <c r="H75" s="141">
        <v>529.79</v>
      </c>
      <c r="I75" s="144"/>
      <c r="J75" s="141">
        <f t="shared" si="2"/>
        <v>8426.9399999999987</v>
      </c>
      <c r="K75" s="139" t="s">
        <v>88</v>
      </c>
      <c r="L75" s="139" t="s">
        <v>240</v>
      </c>
      <c r="M75" s="139" t="s">
        <v>272</v>
      </c>
      <c r="N75" s="139">
        <v>13</v>
      </c>
      <c r="O75" s="139" t="s">
        <v>123</v>
      </c>
      <c r="P75" s="139" t="s">
        <v>52</v>
      </c>
      <c r="R75" s="131">
        <v>2651.67</v>
      </c>
      <c r="S75" s="131">
        <v>2315.77</v>
      </c>
      <c r="T75" s="131">
        <v>526.4</v>
      </c>
      <c r="U75" s="135"/>
      <c r="V75" s="131">
        <v>3330.6</v>
      </c>
      <c r="W75" s="131">
        <v>2908.7</v>
      </c>
      <c r="X75" s="131">
        <v>529.79</v>
      </c>
      <c r="Y75" s="131"/>
      <c r="Z75" s="135">
        <f>259556+248336</f>
        <v>507892</v>
      </c>
      <c r="AA75" s="131">
        <v>2899.33</v>
      </c>
      <c r="AB75" s="131">
        <v>2532.06</v>
      </c>
      <c r="AC75" s="131">
        <v>529.79</v>
      </c>
      <c r="AD75" s="136">
        <f>132396+143616</f>
        <v>276012</v>
      </c>
      <c r="AE75" s="131">
        <v>1575.63</v>
      </c>
      <c r="AF75" s="131">
        <v>1376.04</v>
      </c>
      <c r="AG75" s="131">
        <v>529.79</v>
      </c>
      <c r="AH75" s="137">
        <f>109956+94248+20944</f>
        <v>225148</v>
      </c>
      <c r="AI75" s="131">
        <v>125.44</v>
      </c>
      <c r="AJ75" s="131">
        <v>1122.46</v>
      </c>
      <c r="AK75" s="131">
        <v>529.79</v>
      </c>
      <c r="AL75" s="131"/>
      <c r="AM75" s="137"/>
      <c r="AN75" s="141">
        <f t="shared" si="15"/>
        <v>4309.76</v>
      </c>
      <c r="AO75" s="141">
        <f t="shared" si="14"/>
        <v>3587.39</v>
      </c>
      <c r="AP75" s="141">
        <f t="shared" si="16"/>
        <v>529.79</v>
      </c>
      <c r="AQ75" s="145"/>
      <c r="AR75" s="141">
        <v>0</v>
      </c>
      <c r="AS75" s="141">
        <v>0</v>
      </c>
      <c r="AT75" s="141">
        <v>0</v>
      </c>
      <c r="AU75" s="146">
        <f t="shared" si="4"/>
        <v>1009052</v>
      </c>
      <c r="AV75" s="141">
        <f t="shared" ref="AV75:AX87" si="17">SUM(R75,V75,AA75,AE75,AI75,AN75,AR75)</f>
        <v>14892.43</v>
      </c>
      <c r="AW75" s="141">
        <f t="shared" si="17"/>
        <v>13842.419999999998</v>
      </c>
      <c r="AX75" s="141">
        <f t="shared" si="17"/>
        <v>3175.35</v>
      </c>
      <c r="AY75" s="141">
        <f t="shared" si="3"/>
        <v>31910.199999999997</v>
      </c>
    </row>
    <row r="76" spans="1:52" s="8" customFormat="1" ht="13.5" thickBot="1" x14ac:dyDescent="0.25">
      <c r="A76" s="8" t="s">
        <v>150</v>
      </c>
      <c r="B76" s="130" t="s">
        <v>119</v>
      </c>
      <c r="C76" s="131"/>
      <c r="D76" s="132">
        <v>0</v>
      </c>
      <c r="F76" s="133"/>
      <c r="G76" s="130" t="s">
        <v>117</v>
      </c>
      <c r="H76" s="131">
        <v>0</v>
      </c>
      <c r="I76" s="134"/>
      <c r="J76" s="131">
        <v>147.5</v>
      </c>
      <c r="K76" s="8" t="s">
        <v>125</v>
      </c>
      <c r="L76" s="8" t="s">
        <v>107</v>
      </c>
      <c r="M76" s="8" t="s">
        <v>271</v>
      </c>
      <c r="O76" s="8" t="s">
        <v>126</v>
      </c>
      <c r="P76" s="8" t="s">
        <v>127</v>
      </c>
      <c r="R76" s="131">
        <v>0</v>
      </c>
      <c r="S76" s="131">
        <v>0</v>
      </c>
      <c r="T76" s="131">
        <v>0</v>
      </c>
      <c r="U76" s="135"/>
      <c r="V76" s="131">
        <v>0</v>
      </c>
      <c r="W76" s="131">
        <v>0</v>
      </c>
      <c r="X76" s="131">
        <v>0</v>
      </c>
      <c r="Y76" s="131"/>
      <c r="Z76" s="135"/>
      <c r="AA76" s="131">
        <v>0</v>
      </c>
      <c r="AB76" s="131">
        <v>0</v>
      </c>
      <c r="AC76" s="131">
        <v>0</v>
      </c>
      <c r="AD76" s="136"/>
      <c r="AE76" s="131">
        <v>0</v>
      </c>
      <c r="AF76" s="131">
        <v>0</v>
      </c>
      <c r="AG76" s="131">
        <v>0</v>
      </c>
      <c r="AH76" s="137"/>
      <c r="AI76" s="131">
        <v>0</v>
      </c>
      <c r="AJ76" s="131">
        <v>0</v>
      </c>
      <c r="AK76" s="131">
        <v>0</v>
      </c>
      <c r="AL76" s="131"/>
      <c r="AM76" s="137"/>
      <c r="AN76" s="131">
        <f t="shared" si="15"/>
        <v>0</v>
      </c>
      <c r="AO76" s="131">
        <f t="shared" si="14"/>
        <v>0</v>
      </c>
      <c r="AP76" s="131">
        <f t="shared" si="16"/>
        <v>0</v>
      </c>
      <c r="AQ76" s="137"/>
      <c r="AR76" s="131">
        <v>0</v>
      </c>
      <c r="AS76" s="131">
        <v>0</v>
      </c>
      <c r="AT76" s="131">
        <v>0</v>
      </c>
      <c r="AU76" s="138">
        <f t="shared" si="4"/>
        <v>0</v>
      </c>
      <c r="AV76" s="131">
        <f t="shared" si="17"/>
        <v>0</v>
      </c>
      <c r="AW76" s="131">
        <f t="shared" si="17"/>
        <v>0</v>
      </c>
      <c r="AX76" s="131">
        <f t="shared" si="17"/>
        <v>0</v>
      </c>
      <c r="AY76" s="131">
        <f t="shared" si="3"/>
        <v>0</v>
      </c>
      <c r="AZ76" s="8" t="s">
        <v>143</v>
      </c>
    </row>
    <row r="77" spans="1:52" s="8" customFormat="1" ht="13.5" thickBot="1" x14ac:dyDescent="0.25">
      <c r="A77" s="8" t="s">
        <v>147</v>
      </c>
      <c r="B77" s="130" t="s">
        <v>119</v>
      </c>
      <c r="C77" s="131"/>
      <c r="D77" s="132">
        <v>0</v>
      </c>
      <c r="F77" s="133"/>
      <c r="G77" s="147"/>
      <c r="H77" s="131">
        <v>0</v>
      </c>
      <c r="I77" s="134"/>
      <c r="J77" s="131">
        <f t="shared" si="2"/>
        <v>0</v>
      </c>
      <c r="K77" s="8" t="s">
        <v>125</v>
      </c>
      <c r="L77" s="8" t="s">
        <v>222</v>
      </c>
      <c r="M77" s="8" t="s">
        <v>233</v>
      </c>
      <c r="O77" s="8" t="s">
        <v>128</v>
      </c>
      <c r="P77" s="8" t="s">
        <v>129</v>
      </c>
      <c r="R77" s="131">
        <v>0</v>
      </c>
      <c r="S77" s="131">
        <v>0</v>
      </c>
      <c r="T77" s="131">
        <v>0</v>
      </c>
      <c r="U77" s="135"/>
      <c r="V77" s="131">
        <v>0</v>
      </c>
      <c r="W77" s="131">
        <v>0</v>
      </c>
      <c r="X77" s="131">
        <v>0</v>
      </c>
      <c r="Y77" s="131"/>
      <c r="Z77" s="135"/>
      <c r="AA77" s="131">
        <v>0</v>
      </c>
      <c r="AB77" s="131">
        <v>0</v>
      </c>
      <c r="AC77" s="131">
        <v>0</v>
      </c>
      <c r="AD77" s="136">
        <v>0</v>
      </c>
      <c r="AE77" s="131">
        <v>367.71</v>
      </c>
      <c r="AF77" s="131">
        <v>0</v>
      </c>
      <c r="AG77" s="131">
        <v>0</v>
      </c>
      <c r="AH77" s="137"/>
      <c r="AI77" s="131">
        <v>0</v>
      </c>
      <c r="AJ77" s="131">
        <v>0</v>
      </c>
      <c r="AK77" s="131">
        <v>0</v>
      </c>
      <c r="AL77" s="131"/>
      <c r="AM77" s="137"/>
      <c r="AN77" s="131">
        <f t="shared" si="15"/>
        <v>0</v>
      </c>
      <c r="AO77" s="131">
        <f t="shared" si="14"/>
        <v>0</v>
      </c>
      <c r="AP77" s="131">
        <f t="shared" si="16"/>
        <v>0</v>
      </c>
      <c r="AQ77" s="137"/>
      <c r="AR77" s="131">
        <v>0</v>
      </c>
      <c r="AS77" s="131">
        <v>0</v>
      </c>
      <c r="AT77" s="131">
        <v>0</v>
      </c>
      <c r="AU77" s="138">
        <f t="shared" si="4"/>
        <v>0</v>
      </c>
      <c r="AV77" s="131">
        <f t="shared" si="17"/>
        <v>367.71</v>
      </c>
      <c r="AW77" s="131">
        <f t="shared" si="17"/>
        <v>0</v>
      </c>
      <c r="AX77" s="131">
        <f t="shared" si="17"/>
        <v>0</v>
      </c>
      <c r="AY77" s="131">
        <f t="shared" si="3"/>
        <v>367.71</v>
      </c>
    </row>
    <row r="78" spans="1:52" s="8" customFormat="1" x14ac:dyDescent="0.2">
      <c r="A78" s="8" t="s">
        <v>133</v>
      </c>
      <c r="B78" s="130" t="s">
        <v>119</v>
      </c>
      <c r="C78" s="131"/>
      <c r="D78" s="132">
        <v>0</v>
      </c>
      <c r="F78" s="133"/>
      <c r="G78" s="147"/>
      <c r="H78" s="131">
        <v>0</v>
      </c>
      <c r="I78" s="134"/>
      <c r="J78" s="131">
        <f t="shared" si="2"/>
        <v>0</v>
      </c>
      <c r="K78" s="8" t="s">
        <v>134</v>
      </c>
      <c r="L78" s="8" t="s">
        <v>107</v>
      </c>
      <c r="M78" s="8" t="s">
        <v>132</v>
      </c>
      <c r="O78" s="8" t="s">
        <v>135</v>
      </c>
      <c r="P78" s="8" t="s">
        <v>130</v>
      </c>
      <c r="R78" s="131">
        <v>0</v>
      </c>
      <c r="S78" s="131">
        <v>0</v>
      </c>
      <c r="T78" s="131">
        <v>0</v>
      </c>
      <c r="U78" s="135"/>
      <c r="V78" s="131">
        <v>0</v>
      </c>
      <c r="W78" s="131">
        <v>0</v>
      </c>
      <c r="X78" s="131">
        <v>0</v>
      </c>
      <c r="Y78" s="131"/>
      <c r="Z78" s="135"/>
      <c r="AA78" s="131">
        <v>0</v>
      </c>
      <c r="AB78" s="131">
        <v>0</v>
      </c>
      <c r="AC78" s="131">
        <v>0</v>
      </c>
      <c r="AD78" s="136"/>
      <c r="AE78" s="131">
        <v>0</v>
      </c>
      <c r="AF78" s="131">
        <v>0</v>
      </c>
      <c r="AG78" s="131">
        <v>0</v>
      </c>
      <c r="AH78" s="137"/>
      <c r="AI78" s="131">
        <v>0</v>
      </c>
      <c r="AJ78" s="131">
        <v>0</v>
      </c>
      <c r="AK78" s="131">
        <v>0</v>
      </c>
      <c r="AL78" s="131"/>
      <c r="AM78" s="137"/>
      <c r="AN78" s="131">
        <f t="shared" si="15"/>
        <v>0</v>
      </c>
      <c r="AO78" s="131">
        <f t="shared" si="14"/>
        <v>0</v>
      </c>
      <c r="AP78" s="131">
        <f t="shared" si="16"/>
        <v>0</v>
      </c>
      <c r="AQ78" s="137"/>
      <c r="AR78" s="131">
        <v>0</v>
      </c>
      <c r="AS78" s="131">
        <v>0</v>
      </c>
      <c r="AT78" s="131">
        <v>0</v>
      </c>
      <c r="AU78" s="138">
        <f t="shared" si="4"/>
        <v>0</v>
      </c>
      <c r="AV78" s="131">
        <f t="shared" si="17"/>
        <v>0</v>
      </c>
      <c r="AW78" s="131">
        <f t="shared" si="17"/>
        <v>0</v>
      </c>
      <c r="AX78" s="131">
        <f t="shared" si="17"/>
        <v>0</v>
      </c>
      <c r="AY78" s="131">
        <f t="shared" si="3"/>
        <v>0</v>
      </c>
    </row>
    <row r="79" spans="1:52" s="8" customFormat="1" ht="13.5" thickBot="1" x14ac:dyDescent="0.25">
      <c r="A79" s="139" t="s">
        <v>53</v>
      </c>
      <c r="B79" s="148" t="s">
        <v>62</v>
      </c>
      <c r="C79" s="141">
        <v>855.68</v>
      </c>
      <c r="D79" s="142">
        <v>712.26</v>
      </c>
      <c r="E79" s="139"/>
      <c r="F79" s="143"/>
      <c r="G79" s="148" t="s">
        <v>62</v>
      </c>
      <c r="H79" s="141">
        <v>396.42</v>
      </c>
      <c r="I79" s="144"/>
      <c r="J79" s="141">
        <f t="shared" si="2"/>
        <v>1964.3600000000001</v>
      </c>
      <c r="K79" s="139" t="s">
        <v>88</v>
      </c>
      <c r="L79" s="139" t="s">
        <v>240</v>
      </c>
      <c r="M79" s="139" t="s">
        <v>272</v>
      </c>
      <c r="N79" s="139">
        <v>14</v>
      </c>
      <c r="O79" s="139" t="s">
        <v>88</v>
      </c>
      <c r="P79" s="139" t="s">
        <v>53</v>
      </c>
      <c r="R79" s="131">
        <v>452.62</v>
      </c>
      <c r="S79" s="131">
        <v>395.28</v>
      </c>
      <c r="T79" s="131">
        <v>393.88</v>
      </c>
      <c r="U79" s="135"/>
      <c r="V79" s="131">
        <v>824.11</v>
      </c>
      <c r="W79" s="131">
        <v>719.72</v>
      </c>
      <c r="X79" s="131">
        <v>396.42</v>
      </c>
      <c r="Y79" s="131"/>
      <c r="Z79" s="135">
        <v>112948</v>
      </c>
      <c r="AA79" s="131">
        <v>644.77</v>
      </c>
      <c r="AB79" s="131">
        <v>563.09</v>
      </c>
      <c r="AC79" s="131">
        <v>396.42</v>
      </c>
      <c r="AD79" s="136">
        <v>109956</v>
      </c>
      <c r="AE79" s="131">
        <v>627.69000000000005</v>
      </c>
      <c r="AF79" s="131">
        <v>548.17999999999995</v>
      </c>
      <c r="AG79" s="131">
        <v>396.42</v>
      </c>
      <c r="AH79" s="137">
        <f>88264+38896</f>
        <v>127160</v>
      </c>
      <c r="AI79" s="131">
        <v>232.96</v>
      </c>
      <c r="AJ79" s="131">
        <v>633.95000000000005</v>
      </c>
      <c r="AK79" s="131">
        <v>396.42</v>
      </c>
      <c r="AL79" s="131"/>
      <c r="AM79" s="137"/>
      <c r="AN79" s="141">
        <f t="shared" si="15"/>
        <v>855.68</v>
      </c>
      <c r="AO79" s="141">
        <f t="shared" si="14"/>
        <v>712.26</v>
      </c>
      <c r="AP79" s="141">
        <f t="shared" si="16"/>
        <v>396.42</v>
      </c>
      <c r="AQ79" s="145"/>
      <c r="AR79" s="141">
        <v>0</v>
      </c>
      <c r="AS79" s="141">
        <v>0</v>
      </c>
      <c r="AT79" s="141">
        <v>0</v>
      </c>
      <c r="AU79" s="146">
        <f t="shared" si="4"/>
        <v>350064</v>
      </c>
      <c r="AV79" s="141">
        <f t="shared" si="17"/>
        <v>3637.83</v>
      </c>
      <c r="AW79" s="141">
        <f t="shared" si="17"/>
        <v>3572.4800000000005</v>
      </c>
      <c r="AX79" s="141">
        <f t="shared" si="17"/>
        <v>2375.98</v>
      </c>
      <c r="AY79" s="141">
        <f t="shared" si="3"/>
        <v>9586.2900000000009</v>
      </c>
    </row>
    <row r="80" spans="1:52" s="8" customFormat="1" ht="13.5" thickBot="1" x14ac:dyDescent="0.25">
      <c r="A80" s="139" t="s">
        <v>54</v>
      </c>
      <c r="B80" s="148" t="s">
        <v>63</v>
      </c>
      <c r="C80" s="141">
        <v>232.96</v>
      </c>
      <c r="D80" s="142">
        <v>193.91</v>
      </c>
      <c r="E80" s="149">
        <f>SUM(C8:C80)</f>
        <v>37584.450000000004</v>
      </c>
      <c r="F80" s="150">
        <f>SUM(D8:D80)</f>
        <v>25782.95</v>
      </c>
      <c r="G80" s="148" t="s">
        <v>97</v>
      </c>
      <c r="H80" s="141">
        <v>396.42</v>
      </c>
      <c r="I80" s="151">
        <f>SUM(H8:H80)</f>
        <v>12657.129999999997</v>
      </c>
      <c r="J80" s="141">
        <f>C80+D80+H80</f>
        <v>823.29</v>
      </c>
      <c r="K80" s="139" t="s">
        <v>88</v>
      </c>
      <c r="L80" s="139" t="s">
        <v>240</v>
      </c>
      <c r="M80" s="139" t="s">
        <v>272</v>
      </c>
      <c r="N80" s="139">
        <v>15</v>
      </c>
      <c r="O80" s="139" t="s">
        <v>88</v>
      </c>
      <c r="P80" s="139" t="s">
        <v>54</v>
      </c>
      <c r="R80" s="131">
        <v>51.24</v>
      </c>
      <c r="S80" s="131">
        <v>44.75</v>
      </c>
      <c r="T80" s="131">
        <v>394.04</v>
      </c>
      <c r="U80" s="135"/>
      <c r="V80" s="131">
        <v>76.86</v>
      </c>
      <c r="W80" s="131">
        <v>67.12</v>
      </c>
      <c r="X80" s="131">
        <v>396.42</v>
      </c>
      <c r="Y80" s="131"/>
      <c r="Z80" s="135">
        <v>4488</v>
      </c>
      <c r="AA80" s="131">
        <v>25.62</v>
      </c>
      <c r="AB80" s="131">
        <v>22.37</v>
      </c>
      <c r="AC80" s="131">
        <v>396.42</v>
      </c>
      <c r="AD80" s="136">
        <v>8976</v>
      </c>
      <c r="AE80" s="131">
        <v>51.24</v>
      </c>
      <c r="AF80" s="131">
        <v>44.75</v>
      </c>
      <c r="AG80" s="131">
        <v>396.42</v>
      </c>
      <c r="AH80" s="137">
        <v>2244</v>
      </c>
      <c r="AI80" s="131">
        <v>13.44</v>
      </c>
      <c r="AJ80" s="131">
        <v>11.19</v>
      </c>
      <c r="AK80" s="131">
        <f>396.42-71.57</f>
        <v>324.85000000000002</v>
      </c>
      <c r="AL80" s="131"/>
      <c r="AM80" s="137"/>
      <c r="AN80" s="141">
        <f t="shared" si="15"/>
        <v>232.96</v>
      </c>
      <c r="AO80" s="141">
        <f t="shared" si="15"/>
        <v>193.91</v>
      </c>
      <c r="AP80" s="141">
        <f t="shared" si="16"/>
        <v>396.42</v>
      </c>
      <c r="AQ80" s="145"/>
      <c r="AR80" s="141">
        <v>0</v>
      </c>
      <c r="AS80" s="141">
        <v>0</v>
      </c>
      <c r="AT80" s="141">
        <v>0</v>
      </c>
      <c r="AU80" s="146">
        <f t="shared" si="4"/>
        <v>15708</v>
      </c>
      <c r="AV80" s="141">
        <f t="shared" si="17"/>
        <v>451.36</v>
      </c>
      <c r="AW80" s="141">
        <f t="shared" si="17"/>
        <v>384.09000000000003</v>
      </c>
      <c r="AX80" s="141">
        <f t="shared" si="17"/>
        <v>2304.5700000000002</v>
      </c>
      <c r="AY80" s="141">
        <f t="shared" si="3"/>
        <v>3140.0200000000004</v>
      </c>
    </row>
    <row r="81" spans="1:51" x14ac:dyDescent="0.2">
      <c r="A81" s="1" t="s">
        <v>210</v>
      </c>
      <c r="B81" s="14" t="s">
        <v>124</v>
      </c>
      <c r="C81" s="3"/>
      <c r="D81" s="4"/>
      <c r="E81" s="12"/>
      <c r="F81" s="2"/>
      <c r="G81" s="14" t="s">
        <v>124</v>
      </c>
      <c r="H81" s="3"/>
      <c r="I81" s="67"/>
      <c r="J81" s="3">
        <f t="shared" ref="J81" si="18">C81+D81+H81</f>
        <v>0</v>
      </c>
      <c r="K81" s="1" t="s">
        <v>90</v>
      </c>
      <c r="L81" s="1" t="s">
        <v>240</v>
      </c>
      <c r="M81" s="55" t="s">
        <v>267</v>
      </c>
      <c r="O81" s="1" t="s">
        <v>90</v>
      </c>
      <c r="P81" s="1" t="str">
        <f>A81</f>
        <v>40-1860.02</v>
      </c>
      <c r="R81" s="3">
        <v>0</v>
      </c>
      <c r="S81" s="3">
        <v>0</v>
      </c>
      <c r="T81" s="3">
        <v>0</v>
      </c>
      <c r="U81" s="77">
        <v>0</v>
      </c>
      <c r="V81" s="3">
        <v>0</v>
      </c>
      <c r="W81" s="3">
        <v>0</v>
      </c>
      <c r="X81" s="3">
        <v>0</v>
      </c>
      <c r="Y81" s="3"/>
      <c r="AA81" s="3">
        <v>159.69999999999999</v>
      </c>
      <c r="AB81" s="3">
        <v>139.47</v>
      </c>
      <c r="AC81" s="3">
        <v>264.36</v>
      </c>
      <c r="AD81" s="120">
        <v>22440</v>
      </c>
      <c r="AE81" s="3">
        <v>140.91</v>
      </c>
      <c r="AF81" s="3">
        <v>123.06</v>
      </c>
      <c r="AG81" s="3">
        <v>282.91000000000003</v>
      </c>
      <c r="AH81" s="18">
        <v>23936</v>
      </c>
      <c r="AI81" s="3">
        <v>157.69999999999999</v>
      </c>
      <c r="AJ81" s="3">
        <v>119.33</v>
      </c>
      <c r="AK81" s="3">
        <v>282.91000000000003</v>
      </c>
      <c r="AL81" s="3"/>
      <c r="AM81" s="18">
        <f>748+22440</f>
        <v>23188</v>
      </c>
      <c r="AN81" s="3">
        <v>152.77000000000001</v>
      </c>
      <c r="AO81" s="4">
        <v>127.16</v>
      </c>
      <c r="AP81" s="3">
        <v>282.91000000000003</v>
      </c>
      <c r="AQ81" s="18"/>
      <c r="AR81" s="3">
        <v>0</v>
      </c>
      <c r="AS81" s="3">
        <v>0</v>
      </c>
      <c r="AT81" s="3">
        <v>0</v>
      </c>
      <c r="AU81" s="32">
        <f t="shared" si="4"/>
        <v>69564</v>
      </c>
      <c r="AV81" s="3">
        <f t="shared" si="17"/>
        <v>611.08000000000004</v>
      </c>
      <c r="AW81" s="3">
        <f t="shared" si="17"/>
        <v>509.02</v>
      </c>
      <c r="AX81" s="3">
        <f t="shared" si="17"/>
        <v>1113.0900000000001</v>
      </c>
      <c r="AY81" s="3">
        <f t="shared" si="3"/>
        <v>2233.19</v>
      </c>
    </row>
    <row r="82" spans="1:51" x14ac:dyDescent="0.2">
      <c r="A82" s="1" t="s">
        <v>55</v>
      </c>
      <c r="B82" s="14" t="s">
        <v>124</v>
      </c>
      <c r="C82" s="3"/>
      <c r="D82" s="4"/>
      <c r="E82" s="12"/>
      <c r="F82" s="2"/>
      <c r="G82" s="14" t="s">
        <v>124</v>
      </c>
      <c r="H82" s="3"/>
      <c r="I82" s="67"/>
      <c r="J82" s="3">
        <f t="shared" si="2"/>
        <v>0</v>
      </c>
      <c r="K82" s="1" t="s">
        <v>90</v>
      </c>
      <c r="L82" s="1" t="s">
        <v>240</v>
      </c>
      <c r="M82" s="1" t="s">
        <v>269</v>
      </c>
      <c r="O82" s="1" t="s">
        <v>90</v>
      </c>
      <c r="P82" s="1" t="s">
        <v>55</v>
      </c>
      <c r="R82" s="3">
        <v>166.53</v>
      </c>
      <c r="S82" s="3">
        <v>145.43</v>
      </c>
      <c r="T82" s="3">
        <v>262.23</v>
      </c>
      <c r="U82" s="77">
        <v>23936</v>
      </c>
      <c r="V82" s="3">
        <v>136.63999999999999</v>
      </c>
      <c r="W82" s="3">
        <v>119.33</v>
      </c>
      <c r="X82" s="3">
        <v>264.88</v>
      </c>
      <c r="Y82" s="3"/>
      <c r="AA82" s="3">
        <v>149.44999999999999</v>
      </c>
      <c r="AB82" s="3">
        <v>130.52000000000001</v>
      </c>
      <c r="AC82" s="3">
        <v>264.88</v>
      </c>
      <c r="AD82" s="120">
        <v>27</v>
      </c>
      <c r="AE82" s="3">
        <v>115.29</v>
      </c>
      <c r="AF82" s="3">
        <v>100.69</v>
      </c>
      <c r="AG82" s="3">
        <v>264.88</v>
      </c>
      <c r="AH82" s="18">
        <v>20944</v>
      </c>
      <c r="AI82" s="3">
        <v>125.44</v>
      </c>
      <c r="AJ82" s="3">
        <v>104.41</v>
      </c>
      <c r="AK82" s="3">
        <v>264.88</v>
      </c>
      <c r="AL82" s="3"/>
      <c r="AM82" s="18">
        <v>19448</v>
      </c>
      <c r="AN82" s="3">
        <v>116.48</v>
      </c>
      <c r="AO82" s="4">
        <v>96.96</v>
      </c>
      <c r="AP82" s="3">
        <v>264.88</v>
      </c>
      <c r="AQ82" s="18"/>
      <c r="AR82" s="3">
        <v>0</v>
      </c>
      <c r="AS82" s="3">
        <v>0</v>
      </c>
      <c r="AT82" s="3">
        <v>0</v>
      </c>
      <c r="AU82" s="32">
        <f t="shared" si="4"/>
        <v>64355</v>
      </c>
      <c r="AV82" s="3">
        <f t="shared" si="17"/>
        <v>809.82999999999993</v>
      </c>
      <c r="AW82" s="3">
        <f t="shared" si="17"/>
        <v>697.34</v>
      </c>
      <c r="AX82" s="3">
        <f t="shared" si="17"/>
        <v>1586.63</v>
      </c>
      <c r="AY82" s="3">
        <f t="shared" si="3"/>
        <v>3093.8</v>
      </c>
    </row>
    <row r="83" spans="1:51" x14ac:dyDescent="0.2">
      <c r="A83" s="1" t="s">
        <v>57</v>
      </c>
      <c r="B83" s="14" t="s">
        <v>124</v>
      </c>
      <c r="C83" s="3"/>
      <c r="D83" s="4"/>
      <c r="E83" s="12"/>
      <c r="F83" s="2"/>
      <c r="G83" s="14"/>
      <c r="H83" s="3"/>
      <c r="J83" s="3">
        <f t="shared" si="2"/>
        <v>0</v>
      </c>
      <c r="K83" s="1" t="s">
        <v>90</v>
      </c>
      <c r="L83" s="1" t="s">
        <v>240</v>
      </c>
      <c r="M83" s="1" t="s">
        <v>269</v>
      </c>
      <c r="O83" s="1" t="s">
        <v>90</v>
      </c>
      <c r="P83" s="1" t="s">
        <v>57</v>
      </c>
      <c r="R83" s="3">
        <v>307.44</v>
      </c>
      <c r="S83" s="3">
        <v>268.5</v>
      </c>
      <c r="T83" s="3">
        <v>392.45</v>
      </c>
      <c r="U83" s="77">
        <v>62832</v>
      </c>
      <c r="V83" s="3">
        <v>358.68</v>
      </c>
      <c r="W83" s="3">
        <v>313.24</v>
      </c>
      <c r="X83" s="3">
        <v>396.42</v>
      </c>
      <c r="Y83" s="3"/>
      <c r="AA83" s="3">
        <v>401.38</v>
      </c>
      <c r="AB83" s="3">
        <v>350.54</v>
      </c>
      <c r="AC83" s="3">
        <v>396.42</v>
      </c>
      <c r="AD83" s="120">
        <v>87</v>
      </c>
      <c r="AE83" s="3">
        <v>371.49</v>
      </c>
      <c r="AF83" s="3">
        <v>324.43</v>
      </c>
      <c r="AG83" s="3">
        <v>396.42</v>
      </c>
      <c r="AH83" s="18">
        <v>54604</v>
      </c>
      <c r="AI83" s="3">
        <v>327.04000000000002</v>
      </c>
      <c r="AJ83" s="3">
        <v>272.22000000000003</v>
      </c>
      <c r="AK83" s="3">
        <v>396.42</v>
      </c>
      <c r="AL83" s="3"/>
      <c r="AM83" s="18">
        <v>61336</v>
      </c>
      <c r="AN83" s="3">
        <v>367.36</v>
      </c>
      <c r="AO83" s="4">
        <v>305.79000000000002</v>
      </c>
      <c r="AP83" s="3">
        <v>396.42</v>
      </c>
      <c r="AQ83" s="18"/>
      <c r="AR83" s="3">
        <v>0</v>
      </c>
      <c r="AS83" s="3">
        <v>0</v>
      </c>
      <c r="AT83" s="3">
        <v>0</v>
      </c>
      <c r="AU83" s="32">
        <f t="shared" si="4"/>
        <v>178859</v>
      </c>
      <c r="AV83" s="3">
        <f t="shared" si="17"/>
        <v>2133.39</v>
      </c>
      <c r="AW83" s="3">
        <f t="shared" si="17"/>
        <v>1834.72</v>
      </c>
      <c r="AX83" s="3">
        <f t="shared" si="17"/>
        <v>2374.5500000000002</v>
      </c>
      <c r="AY83" s="3">
        <f t="shared" ref="AY83:AY87" si="19">SUM(AV83:AX83)</f>
        <v>6342.66</v>
      </c>
    </row>
    <row r="84" spans="1:51" ht="13.5" thickBot="1" x14ac:dyDescent="0.25">
      <c r="A84" s="1" t="s">
        <v>58</v>
      </c>
      <c r="B84" s="14" t="s">
        <v>124</v>
      </c>
      <c r="C84" s="3"/>
      <c r="D84" s="4"/>
      <c r="E84" s="12"/>
      <c r="F84" s="2"/>
      <c r="G84" s="14" t="s">
        <v>124</v>
      </c>
      <c r="H84" s="3"/>
      <c r="J84" s="3">
        <f t="shared" ref="J84" si="20">C84+D84+H84</f>
        <v>0</v>
      </c>
      <c r="K84" s="1" t="s">
        <v>91</v>
      </c>
      <c r="L84" s="1" t="s">
        <v>240</v>
      </c>
      <c r="M84" s="55" t="s">
        <v>266</v>
      </c>
      <c r="O84" s="1" t="s">
        <v>91</v>
      </c>
      <c r="P84" s="1" t="s">
        <v>58</v>
      </c>
      <c r="R84" s="3">
        <v>115.29</v>
      </c>
      <c r="S84" s="3">
        <v>100.69</v>
      </c>
      <c r="T84" s="3">
        <v>260.97000000000003</v>
      </c>
      <c r="V84" s="3">
        <v>145.18</v>
      </c>
      <c r="W84" s="3">
        <v>126.79</v>
      </c>
      <c r="X84" s="3">
        <v>264.88</v>
      </c>
      <c r="Y84" s="3"/>
      <c r="AA84" s="3">
        <v>183.61</v>
      </c>
      <c r="AB84" s="3">
        <v>160.35</v>
      </c>
      <c r="AC84" s="3">
        <v>264.88</v>
      </c>
      <c r="AD84" s="120">
        <v>19448</v>
      </c>
      <c r="AE84" s="3">
        <v>111.02</v>
      </c>
      <c r="AF84" s="3">
        <v>96.96</v>
      </c>
      <c r="AG84" s="3">
        <v>264.88</v>
      </c>
      <c r="AH84" s="18">
        <v>14960</v>
      </c>
      <c r="AI84" s="3">
        <v>89.6</v>
      </c>
      <c r="AJ84" s="3">
        <v>74.58</v>
      </c>
      <c r="AK84" s="3">
        <v>264.88</v>
      </c>
      <c r="AL84" s="3"/>
      <c r="AM84" s="18">
        <f>14212</f>
        <v>14212</v>
      </c>
      <c r="AN84" s="3">
        <v>85.12</v>
      </c>
      <c r="AO84" s="4">
        <v>70.849999999999994</v>
      </c>
      <c r="AP84" s="3">
        <v>264.88</v>
      </c>
      <c r="AQ84" s="18"/>
      <c r="AR84" s="3">
        <v>0</v>
      </c>
      <c r="AS84" s="3">
        <v>0</v>
      </c>
      <c r="AT84" s="3">
        <v>0</v>
      </c>
      <c r="AU84" s="32">
        <f t="shared" si="4"/>
        <v>48620</v>
      </c>
      <c r="AV84" s="3">
        <f t="shared" si="17"/>
        <v>729.82</v>
      </c>
      <c r="AW84" s="3">
        <f t="shared" si="17"/>
        <v>630.22</v>
      </c>
      <c r="AX84" s="3">
        <f t="shared" si="17"/>
        <v>1585.3700000000003</v>
      </c>
      <c r="AY84" s="3">
        <f t="shared" si="19"/>
        <v>2945.4100000000003</v>
      </c>
    </row>
    <row r="85" spans="1:51" ht="13.5" thickBot="1" x14ac:dyDescent="0.25">
      <c r="A85" s="1" t="s">
        <v>59</v>
      </c>
      <c r="B85" s="30" t="s">
        <v>145</v>
      </c>
      <c r="C85" s="3"/>
      <c r="D85" s="4"/>
      <c r="E85" s="47">
        <f>SUM(C81:C85)</f>
        <v>0</v>
      </c>
      <c r="F85" s="47">
        <f>SUM(D81:D85)</f>
        <v>0</v>
      </c>
      <c r="G85" s="30" t="s">
        <v>95</v>
      </c>
      <c r="H85" s="3"/>
      <c r="I85" s="68">
        <f>SUM(H81:H85)</f>
        <v>0</v>
      </c>
      <c r="J85" s="3">
        <f>C85+D85+H85</f>
        <v>0</v>
      </c>
      <c r="K85" s="1" t="s">
        <v>92</v>
      </c>
      <c r="L85" s="1" t="s">
        <v>240</v>
      </c>
      <c r="M85" s="1" t="s">
        <v>231</v>
      </c>
      <c r="O85" s="1" t="s">
        <v>92</v>
      </c>
      <c r="P85" s="1" t="s">
        <v>59</v>
      </c>
      <c r="R85" s="3">
        <v>0</v>
      </c>
      <c r="S85" s="3">
        <v>0</v>
      </c>
      <c r="T85" s="3">
        <v>0</v>
      </c>
      <c r="U85" s="77">
        <v>25432</v>
      </c>
      <c r="V85" s="3">
        <v>145.18</v>
      </c>
      <c r="W85" s="3">
        <v>126.79</v>
      </c>
      <c r="X85" s="3">
        <v>264.88</v>
      </c>
      <c r="Y85" s="3"/>
      <c r="AA85" s="3">
        <v>222.04</v>
      </c>
      <c r="AB85" s="3">
        <v>193.91</v>
      </c>
      <c r="AC85" s="3">
        <v>264.88</v>
      </c>
      <c r="AD85" s="120">
        <v>35</v>
      </c>
      <c r="AE85" s="3">
        <v>149.44999999999999</v>
      </c>
      <c r="AF85" s="3">
        <v>130.52000000000001</v>
      </c>
      <c r="AG85" s="3">
        <v>264.88</v>
      </c>
      <c r="AH85" s="18">
        <v>26928</v>
      </c>
      <c r="AI85" s="3">
        <v>161.28</v>
      </c>
      <c r="AJ85" s="3">
        <v>134.25</v>
      </c>
      <c r="AK85" s="3">
        <v>264.88</v>
      </c>
      <c r="AL85" s="3"/>
      <c r="AM85" s="18">
        <v>20944</v>
      </c>
      <c r="AN85" s="3">
        <v>125.44</v>
      </c>
      <c r="AO85" s="4">
        <v>104.41</v>
      </c>
      <c r="AP85" s="3">
        <v>264.88</v>
      </c>
      <c r="AQ85" s="18"/>
      <c r="AR85" s="3">
        <v>0</v>
      </c>
      <c r="AS85" s="3">
        <v>0</v>
      </c>
      <c r="AT85" s="3">
        <v>0</v>
      </c>
      <c r="AU85" s="32">
        <f t="shared" si="4"/>
        <v>73339</v>
      </c>
      <c r="AV85" s="3">
        <f t="shared" si="17"/>
        <v>803.3900000000001</v>
      </c>
      <c r="AW85" s="3">
        <f t="shared" si="17"/>
        <v>689.88</v>
      </c>
      <c r="AX85" s="3">
        <f t="shared" si="17"/>
        <v>1324.4</v>
      </c>
      <c r="AY85" s="3">
        <f t="shared" si="19"/>
        <v>2817.67</v>
      </c>
    </row>
    <row r="86" spans="1:51" ht="13.5" thickBot="1" x14ac:dyDescent="0.25">
      <c r="A86" s="1" t="s">
        <v>60</v>
      </c>
      <c r="B86" s="14" t="s">
        <v>62</v>
      </c>
      <c r="C86" s="3"/>
      <c r="D86" s="4"/>
      <c r="E86" s="12"/>
      <c r="F86" s="2"/>
      <c r="G86" s="14" t="s">
        <v>62</v>
      </c>
      <c r="H86" s="3">
        <v>0</v>
      </c>
      <c r="J86" s="3">
        <f>C86+D86+H86</f>
        <v>0</v>
      </c>
      <c r="K86" s="1" t="s">
        <v>93</v>
      </c>
      <c r="L86" s="1" t="s">
        <v>240</v>
      </c>
      <c r="M86" s="1" t="s">
        <v>265</v>
      </c>
      <c r="O86" s="1" t="s">
        <v>93</v>
      </c>
      <c r="P86" s="1" t="s">
        <v>60</v>
      </c>
      <c r="R86" s="3">
        <v>118.87</v>
      </c>
      <c r="S86" s="3">
        <v>0</v>
      </c>
      <c r="T86" s="3">
        <v>0</v>
      </c>
      <c r="V86" s="3">
        <v>118.87</v>
      </c>
      <c r="W86" s="3">
        <v>0</v>
      </c>
      <c r="X86" s="3">
        <v>0</v>
      </c>
      <c r="Y86" s="3"/>
      <c r="AA86" s="3">
        <v>118.87</v>
      </c>
      <c r="AB86" s="3">
        <v>0</v>
      </c>
      <c r="AC86" s="3">
        <v>0</v>
      </c>
      <c r="AE86" s="3">
        <v>118.87</v>
      </c>
      <c r="AF86" s="3">
        <v>0</v>
      </c>
      <c r="AG86" s="3">
        <v>0</v>
      </c>
      <c r="AH86" s="18">
        <v>0</v>
      </c>
      <c r="AI86" s="3">
        <v>124.81</v>
      </c>
      <c r="AJ86" s="3">
        <v>0</v>
      </c>
      <c r="AK86" s="3">
        <v>0</v>
      </c>
      <c r="AL86" s="3"/>
      <c r="AM86" s="18">
        <v>0</v>
      </c>
      <c r="AN86" s="3">
        <v>124.81</v>
      </c>
      <c r="AO86" s="4">
        <v>0</v>
      </c>
      <c r="AP86" s="3">
        <v>0</v>
      </c>
      <c r="AQ86" s="18"/>
      <c r="AR86" s="3">
        <v>0</v>
      </c>
      <c r="AS86" s="3">
        <v>0</v>
      </c>
      <c r="AT86" s="3">
        <v>0</v>
      </c>
      <c r="AU86" s="32">
        <f t="shared" si="4"/>
        <v>0</v>
      </c>
      <c r="AV86" s="3">
        <f t="shared" si="17"/>
        <v>725.09999999999991</v>
      </c>
      <c r="AW86" s="3">
        <f t="shared" si="17"/>
        <v>0</v>
      </c>
      <c r="AX86" s="3">
        <f t="shared" si="17"/>
        <v>0</v>
      </c>
      <c r="AY86" s="3">
        <f t="shared" si="19"/>
        <v>725.09999999999991</v>
      </c>
    </row>
    <row r="87" spans="1:51" ht="13.5" thickBot="1" x14ac:dyDescent="0.25">
      <c r="A87" s="1" t="s">
        <v>61</v>
      </c>
      <c r="B87" s="14" t="s">
        <v>64</v>
      </c>
      <c r="C87" s="3"/>
      <c r="D87" s="4"/>
      <c r="E87" s="48">
        <f>C86+C87</f>
        <v>0</v>
      </c>
      <c r="F87" s="16">
        <f>D86+D87</f>
        <v>0</v>
      </c>
      <c r="G87" s="14" t="s">
        <v>96</v>
      </c>
      <c r="H87" s="3"/>
      <c r="I87" s="68">
        <f>H86+H87</f>
        <v>0</v>
      </c>
      <c r="J87" s="3">
        <f>C87+D87+H87</f>
        <v>0</v>
      </c>
      <c r="K87" s="1" t="s">
        <v>93</v>
      </c>
      <c r="L87" s="1" t="s">
        <v>240</v>
      </c>
      <c r="M87" s="1" t="s">
        <v>264</v>
      </c>
      <c r="O87" s="1" t="s">
        <v>93</v>
      </c>
      <c r="P87" s="1" t="s">
        <v>61</v>
      </c>
      <c r="R87" s="3">
        <v>89.67</v>
      </c>
      <c r="S87" s="3">
        <v>82.24</v>
      </c>
      <c r="T87" s="3">
        <v>132.72</v>
      </c>
      <c r="V87" s="3">
        <v>81.13</v>
      </c>
      <c r="W87" s="3">
        <v>74.400000000000006</v>
      </c>
      <c r="X87" s="3">
        <v>135.16</v>
      </c>
      <c r="Y87" s="3"/>
      <c r="AA87" s="3">
        <v>128.1</v>
      </c>
      <c r="AB87" s="3">
        <v>117.48</v>
      </c>
      <c r="AC87" s="3">
        <v>135.16</v>
      </c>
      <c r="AE87" s="3">
        <v>111.02</v>
      </c>
      <c r="AF87" s="3">
        <v>101.82</v>
      </c>
      <c r="AG87" s="3">
        <v>135.16</v>
      </c>
      <c r="AH87" s="18">
        <v>16456</v>
      </c>
      <c r="AI87" s="3">
        <v>98.56</v>
      </c>
      <c r="AJ87" s="3">
        <v>86.15</v>
      </c>
      <c r="AK87" s="3">
        <v>135.16</v>
      </c>
      <c r="AL87" s="3"/>
      <c r="AM87" s="18">
        <f>2244+11968</f>
        <v>14212</v>
      </c>
      <c r="AN87" s="3">
        <v>85.12</v>
      </c>
      <c r="AO87" s="4">
        <v>74.400000000000006</v>
      </c>
      <c r="AP87" s="3">
        <v>135.16</v>
      </c>
      <c r="AQ87" s="18"/>
      <c r="AR87" s="3">
        <v>0</v>
      </c>
      <c r="AS87" s="3">
        <v>0</v>
      </c>
      <c r="AT87" s="3">
        <v>0</v>
      </c>
      <c r="AU87" s="32">
        <f t="shared" si="4"/>
        <v>30668</v>
      </c>
      <c r="AV87" s="3">
        <f t="shared" si="17"/>
        <v>593.59999999999991</v>
      </c>
      <c r="AW87" s="3">
        <f t="shared" si="17"/>
        <v>536.49</v>
      </c>
      <c r="AX87" s="3">
        <f t="shared" si="17"/>
        <v>808.51999999999987</v>
      </c>
      <c r="AY87" s="3">
        <f t="shared" si="19"/>
        <v>1938.6099999999997</v>
      </c>
    </row>
    <row r="88" spans="1:51" ht="13.5" thickBot="1" x14ac:dyDescent="0.25">
      <c r="A88" s="1" t="s">
        <v>121</v>
      </c>
      <c r="B88" s="25" t="s">
        <v>112</v>
      </c>
      <c r="C88" s="50"/>
      <c r="D88" s="51"/>
      <c r="E88" s="49">
        <f>SUM(E8:E87)</f>
        <v>37584.450000000004</v>
      </c>
      <c r="F88" s="17">
        <f>SUM(F8:F87)</f>
        <v>25782.95</v>
      </c>
      <c r="G88" s="50"/>
      <c r="H88" s="52">
        <v>0</v>
      </c>
      <c r="I88" s="69">
        <f>SUM(I8:I87)</f>
        <v>12657.129999999997</v>
      </c>
      <c r="J88" s="53">
        <f>SUM(J8:J87)</f>
        <v>76172.02999999997</v>
      </c>
      <c r="K88" s="54"/>
      <c r="L88" s="54"/>
      <c r="M88" s="54"/>
      <c r="N88" s="51"/>
      <c r="O88" s="26" t="s">
        <v>141</v>
      </c>
      <c r="P88" s="26"/>
      <c r="Q88" s="26"/>
      <c r="R88" s="29">
        <f>SUM(R8:R87)</f>
        <v>34142.930000000015</v>
      </c>
      <c r="S88" s="29">
        <f t="shared" ref="S88:AY88" si="21">SUM(S8:S87)</f>
        <v>26047.699999999993</v>
      </c>
      <c r="T88" s="29">
        <f t="shared" si="21"/>
        <v>14859.830000000002</v>
      </c>
      <c r="U88" s="81"/>
      <c r="V88" s="29">
        <f>SUM(V8:V87)</f>
        <v>37018.430000000015</v>
      </c>
      <c r="W88" s="29">
        <f t="shared" si="21"/>
        <v>26003.330000000005</v>
      </c>
      <c r="X88" s="29">
        <f t="shared" si="21"/>
        <v>15024.489999999991</v>
      </c>
      <c r="Y88" s="29"/>
      <c r="Z88" s="81"/>
      <c r="AA88" s="29">
        <f t="shared" si="21"/>
        <v>31516.110000000015</v>
      </c>
      <c r="AB88" s="29">
        <f t="shared" si="21"/>
        <v>22818.05</v>
      </c>
      <c r="AC88" s="29">
        <f t="shared" si="21"/>
        <v>15288.849999999991</v>
      </c>
      <c r="AD88" s="125"/>
      <c r="AE88" s="29">
        <f>SUM(AE8:AE87)</f>
        <v>37043.859999999993</v>
      </c>
      <c r="AF88" s="29">
        <f t="shared" si="21"/>
        <v>16386.240000000002</v>
      </c>
      <c r="AG88" s="29">
        <f t="shared" si="21"/>
        <v>15307.399999999991</v>
      </c>
      <c r="AH88" s="45"/>
      <c r="AI88" s="29">
        <f t="shared" si="21"/>
        <v>20490.310000000001</v>
      </c>
      <c r="AJ88" s="29">
        <f t="shared" si="21"/>
        <v>15464.58</v>
      </c>
      <c r="AK88" s="29">
        <f t="shared" si="21"/>
        <v>14707.719999999994</v>
      </c>
      <c r="AL88" s="29"/>
      <c r="AM88" s="45"/>
      <c r="AN88" s="50"/>
      <c r="AO88" s="51"/>
      <c r="AP88" s="52">
        <v>0</v>
      </c>
      <c r="AQ88" s="29"/>
      <c r="AR88" s="29">
        <f t="shared" si="21"/>
        <v>67.2</v>
      </c>
      <c r="AS88" s="29">
        <f t="shared" si="21"/>
        <v>55.94</v>
      </c>
      <c r="AT88" s="29">
        <f t="shared" si="21"/>
        <v>266</v>
      </c>
      <c r="AU88" s="33">
        <f t="shared" si="21"/>
        <v>9991445.352</v>
      </c>
      <c r="AV88" s="29">
        <f t="shared" si="21"/>
        <v>200860.23</v>
      </c>
      <c r="AW88" s="29">
        <f t="shared" si="21"/>
        <v>135035.09</v>
      </c>
      <c r="AX88" s="29">
        <f t="shared" si="21"/>
        <v>90514.10000000002</v>
      </c>
      <c r="AY88" s="29">
        <f t="shared" si="21"/>
        <v>426409.41999999993</v>
      </c>
    </row>
    <row r="89" spans="1:51" x14ac:dyDescent="0.2">
      <c r="B89" s="12"/>
    </row>
    <row r="90" spans="1:51" ht="13.5" thickBot="1" x14ac:dyDescent="0.25">
      <c r="C90" s="155">
        <f>C62+C63+C64+C65+C66+C67+C68+C70+C71+C72+C73+C74+C75+C79+C80</f>
        <v>10950.72</v>
      </c>
      <c r="D90" s="155">
        <f>D62+D63+D64+D65+D66+D67+D68+D70+D71+D72+D73+D74+D75+D79+D80</f>
        <v>7797.5499999999993</v>
      </c>
      <c r="E90" s="156"/>
      <c r="F90" s="155"/>
      <c r="G90" s="156"/>
      <c r="H90" s="155">
        <f>H62+H63+H64+H65+H66+H67++H68+H70+H71+H72+H73+H74+H75+H79+H80</f>
        <v>3438.07</v>
      </c>
      <c r="I90" s="70">
        <f t="shared" ref="I90:I96" si="22">C90+D90+H90</f>
        <v>22186.339999999997</v>
      </c>
      <c r="J90" s="3" t="s">
        <v>276</v>
      </c>
      <c r="K90" s="1" t="s">
        <v>290</v>
      </c>
      <c r="T90" s="34">
        <f>SUM(R88:T88)</f>
        <v>75050.460000000006</v>
      </c>
      <c r="U90" s="82"/>
      <c r="V90" s="3"/>
      <c r="AA90" s="3"/>
      <c r="AE90" s="3"/>
    </row>
    <row r="91" spans="1:51" ht="13.5" thickTop="1" x14ac:dyDescent="0.2">
      <c r="C91" s="131"/>
      <c r="D91" s="131"/>
      <c r="E91" s="8"/>
      <c r="F91" s="131"/>
      <c r="G91" s="8"/>
      <c r="H91" s="131"/>
      <c r="I91" s="70"/>
      <c r="J91" s="3"/>
      <c r="T91" s="208"/>
      <c r="U91" s="82"/>
      <c r="V91" s="3"/>
      <c r="AA91" s="3"/>
      <c r="AE91" s="3"/>
    </row>
    <row r="92" spans="1:51" x14ac:dyDescent="0.2">
      <c r="C92" s="180">
        <f>SUM(C49:C55)</f>
        <v>3587.19</v>
      </c>
      <c r="D92" s="180">
        <f>SUM(D49:D55)</f>
        <v>768.19</v>
      </c>
      <c r="E92" s="180"/>
      <c r="F92" s="182"/>
      <c r="G92" s="182"/>
      <c r="H92" s="180">
        <f>SUM(H49:H55)</f>
        <v>0</v>
      </c>
      <c r="I92" s="70">
        <f t="shared" si="22"/>
        <v>4355.38</v>
      </c>
      <c r="AE92" s="3"/>
      <c r="AN92" s="8"/>
      <c r="AO92" s="8"/>
    </row>
    <row r="93" spans="1:51" x14ac:dyDescent="0.2">
      <c r="A93" s="27"/>
      <c r="C93" s="153">
        <f>C29+C30+C31+C32</f>
        <v>1821.25</v>
      </c>
      <c r="D93" s="153">
        <f>D29+D30+D31+D32</f>
        <v>1349.9299999999998</v>
      </c>
      <c r="E93" s="153"/>
      <c r="F93" s="154"/>
      <c r="G93" s="154"/>
      <c r="H93" s="153">
        <f>H29+H30+H31+H32</f>
        <v>926.18000000000006</v>
      </c>
      <c r="I93" s="70">
        <f t="shared" si="22"/>
        <v>4097.3599999999997</v>
      </c>
      <c r="J93" s="3"/>
      <c r="V93" s="3"/>
      <c r="AO93" s="8"/>
    </row>
    <row r="94" spans="1:51" x14ac:dyDescent="0.2">
      <c r="C94" s="177">
        <f>C11+C13</f>
        <v>483.84000000000003</v>
      </c>
      <c r="D94" s="177">
        <f>D11+D13</f>
        <v>402.75</v>
      </c>
      <c r="E94" s="177"/>
      <c r="F94" s="175"/>
      <c r="G94" s="177"/>
      <c r="H94" s="177">
        <f>H11+H13</f>
        <v>661.3</v>
      </c>
      <c r="I94" s="70">
        <f t="shared" si="22"/>
        <v>1547.8899999999999</v>
      </c>
      <c r="S94" s="3"/>
      <c r="AA94" s="35" t="s">
        <v>138</v>
      </c>
      <c r="AC94" s="1" t="s">
        <v>234</v>
      </c>
    </row>
    <row r="95" spans="1:51" x14ac:dyDescent="0.2">
      <c r="C95" s="169">
        <f>C69</f>
        <v>4.4800000000000004</v>
      </c>
      <c r="D95" s="169">
        <f>D69</f>
        <v>0</v>
      </c>
      <c r="E95" s="169"/>
      <c r="F95" s="167"/>
      <c r="G95" s="167"/>
      <c r="H95" s="169">
        <f>H69</f>
        <v>0</v>
      </c>
      <c r="I95" s="70">
        <f t="shared" si="22"/>
        <v>4.4800000000000004</v>
      </c>
      <c r="J95" s="152"/>
      <c r="V95" s="3"/>
      <c r="AC95" s="1" t="s">
        <v>110</v>
      </c>
      <c r="AE95" s="3">
        <f>R88+V88+AA88+AE88+AI88+AN88</f>
        <v>160211.64000000004</v>
      </c>
    </row>
    <row r="96" spans="1:51" ht="13.5" thickBot="1" x14ac:dyDescent="0.25">
      <c r="C96" s="211">
        <f>C12</f>
        <v>386.1</v>
      </c>
      <c r="D96" s="211">
        <f>D12</f>
        <v>0</v>
      </c>
      <c r="E96" s="212"/>
      <c r="F96" s="212"/>
      <c r="G96" s="212"/>
      <c r="H96" s="211">
        <f>H12</f>
        <v>0</v>
      </c>
      <c r="I96" s="213">
        <f t="shared" si="22"/>
        <v>386.1</v>
      </c>
      <c r="AC96" s="1" t="s">
        <v>109</v>
      </c>
      <c r="AE96" s="3">
        <f>S88+W88+AB88+AF88+AJ88+AO88</f>
        <v>106719.90000000001</v>
      </c>
    </row>
    <row r="97" spans="1:39" s="8" customFormat="1" ht="13.5" thickBot="1" x14ac:dyDescent="0.25">
      <c r="C97" s="209">
        <f>SUM(C92:C96)</f>
        <v>6282.8600000000006</v>
      </c>
      <c r="D97" s="209">
        <f>SUM(D92:D96)</f>
        <v>2520.87</v>
      </c>
      <c r="E97" s="210"/>
      <c r="F97" s="210"/>
      <c r="G97" s="210"/>
      <c r="H97" s="209">
        <f>SUM(H92:H96)</f>
        <v>1587.48</v>
      </c>
      <c r="I97" s="214">
        <f>SUM(I92:I96)</f>
        <v>10391.209999999999</v>
      </c>
      <c r="J97" s="8" t="s">
        <v>283</v>
      </c>
      <c r="K97" s="8" t="s">
        <v>291</v>
      </c>
      <c r="U97" s="135"/>
      <c r="Z97" s="135"/>
      <c r="AD97" s="136"/>
      <c r="AE97" s="131"/>
      <c r="AH97" s="137"/>
      <c r="AM97" s="137"/>
    </row>
    <row r="98" spans="1:39" ht="13.5" thickTop="1" x14ac:dyDescent="0.2">
      <c r="C98" s="189">
        <f>C22+C23+C24+C26</f>
        <v>621.46</v>
      </c>
      <c r="D98" s="189">
        <f>D22+D23+D24+D26</f>
        <v>313.21000000000004</v>
      </c>
      <c r="E98" s="187"/>
      <c r="F98" s="187"/>
      <c r="G98" s="187"/>
      <c r="H98" s="189">
        <f>H22+H23+H24+H26</f>
        <v>463.1</v>
      </c>
      <c r="I98" s="70">
        <f>SUM(C98:H98)</f>
        <v>1397.77</v>
      </c>
      <c r="AC98" s="1" t="s">
        <v>139</v>
      </c>
      <c r="AE98" s="28">
        <f>T88+X88+AC88+AG88+AK88+AP88</f>
        <v>75188.289999999979</v>
      </c>
    </row>
    <row r="99" spans="1:39" ht="13.5" thickBot="1" x14ac:dyDescent="0.25">
      <c r="C99" s="196">
        <f>C58+C59+C60</f>
        <v>972.16000000000008</v>
      </c>
      <c r="D99" s="196">
        <f>D58+D59+D60</f>
        <v>809.21</v>
      </c>
      <c r="E99" s="194"/>
      <c r="F99" s="194"/>
      <c r="G99" s="194"/>
      <c r="H99" s="196">
        <f>H58+H59+H60</f>
        <v>794.64</v>
      </c>
      <c r="I99" s="70">
        <f>SUM(C99:H99)</f>
        <v>2576.0100000000002</v>
      </c>
      <c r="K99" s="1" t="s">
        <v>286</v>
      </c>
      <c r="AC99" s="1" t="s">
        <v>140</v>
      </c>
      <c r="AE99" s="29">
        <f>SUM(AE95:AE98)</f>
        <v>342119.83</v>
      </c>
    </row>
    <row r="100" spans="1:39" ht="13.5" thickTop="1" x14ac:dyDescent="0.2">
      <c r="C100" s="202">
        <f>C33+C34+C35</f>
        <v>770.56000000000006</v>
      </c>
      <c r="D100" s="202">
        <f>D33+D34+D35</f>
        <v>641.40000000000009</v>
      </c>
      <c r="E100" s="200"/>
      <c r="F100" s="200"/>
      <c r="G100" s="200"/>
      <c r="H100" s="202">
        <f>H33+H34+H35</f>
        <v>796.46</v>
      </c>
      <c r="I100" s="70">
        <f t="shared" ref="I100:I103" si="23">SUM(C100:H100)</f>
        <v>2208.42</v>
      </c>
    </row>
    <row r="101" spans="1:39" x14ac:dyDescent="0.2">
      <c r="C101" s="217">
        <f>C27+C28</f>
        <v>2674.56</v>
      </c>
      <c r="D101" s="217">
        <f>D27+D28</f>
        <v>2226.27</v>
      </c>
      <c r="E101" s="215"/>
      <c r="F101" s="215"/>
      <c r="G101" s="215"/>
      <c r="H101" s="217">
        <f>H27+H28</f>
        <v>794.67</v>
      </c>
      <c r="I101" s="70">
        <f t="shared" si="23"/>
        <v>5695.5</v>
      </c>
    </row>
    <row r="102" spans="1:39" x14ac:dyDescent="0.2">
      <c r="A102" s="1" t="s">
        <v>136</v>
      </c>
      <c r="C102" s="221">
        <v>3315.2</v>
      </c>
      <c r="D102" s="221">
        <v>2759.53</v>
      </c>
      <c r="E102" s="221"/>
      <c r="F102" s="221"/>
      <c r="G102" s="221"/>
      <c r="H102" s="221">
        <v>396.42</v>
      </c>
      <c r="I102" s="70">
        <f t="shared" si="23"/>
        <v>6471.15</v>
      </c>
    </row>
    <row r="103" spans="1:39" x14ac:dyDescent="0.2">
      <c r="C103" s="228">
        <f>C25</f>
        <v>604.79999999999995</v>
      </c>
      <c r="D103" s="228">
        <f>D25</f>
        <v>0</v>
      </c>
      <c r="E103" s="193"/>
      <c r="F103" s="193"/>
      <c r="G103" s="193"/>
      <c r="H103" s="228">
        <f>H25</f>
        <v>264.88</v>
      </c>
      <c r="I103" s="70">
        <f t="shared" si="23"/>
        <v>869.68</v>
      </c>
    </row>
    <row r="104" spans="1:39" ht="13.5" thickBot="1" x14ac:dyDescent="0.25">
      <c r="C104" s="233">
        <v>137.29</v>
      </c>
      <c r="D104" s="233"/>
      <c r="E104" s="234"/>
      <c r="F104" s="234"/>
      <c r="G104" s="234"/>
      <c r="H104" s="233"/>
      <c r="I104" s="235">
        <f>C104+D104+H104</f>
        <v>137.29</v>
      </c>
    </row>
    <row r="105" spans="1:39" ht="13.5" thickBot="1" x14ac:dyDescent="0.25">
      <c r="C105" s="236">
        <f>SUM(C98:C104)</f>
        <v>9096.0299999999988</v>
      </c>
      <c r="D105" s="236">
        <f>SUM(D98:D103)</f>
        <v>6749.6200000000008</v>
      </c>
      <c r="E105" s="54"/>
      <c r="F105" s="54"/>
      <c r="G105" s="54"/>
      <c r="H105" s="236">
        <f>SUM(H98:H103)</f>
        <v>3510.17</v>
      </c>
      <c r="I105" s="237">
        <f>C105+D105+H105</f>
        <v>19355.82</v>
      </c>
      <c r="J105" s="1" t="s">
        <v>285</v>
      </c>
      <c r="K105" s="1" t="s">
        <v>292</v>
      </c>
    </row>
    <row r="106" spans="1:39" ht="13.5" thickTop="1" x14ac:dyDescent="0.2"/>
    <row r="107" spans="1:39" x14ac:dyDescent="0.2">
      <c r="C107" s="263"/>
      <c r="D107" s="263"/>
      <c r="E107" s="263"/>
      <c r="F107" s="263"/>
      <c r="G107" s="263"/>
      <c r="H107" s="263"/>
      <c r="I107" s="264"/>
    </row>
    <row r="108" spans="1:39" x14ac:dyDescent="0.2">
      <c r="C108" s="265">
        <v>67.2</v>
      </c>
      <c r="D108" s="265">
        <v>55.94</v>
      </c>
      <c r="E108" s="265"/>
      <c r="F108" s="265"/>
      <c r="G108" s="265"/>
      <c r="H108" s="265">
        <v>266</v>
      </c>
      <c r="I108" s="264">
        <f t="shared" ref="I108:I114" si="24">SUM(C108:H108)</f>
        <v>389.14</v>
      </c>
    </row>
    <row r="109" spans="1:39" x14ac:dyDescent="0.2">
      <c r="C109" s="266">
        <v>1886.08</v>
      </c>
      <c r="D109" s="266">
        <v>1569.95</v>
      </c>
      <c r="E109" s="266"/>
      <c r="F109" s="266"/>
      <c r="G109" s="266"/>
      <c r="H109" s="266">
        <v>266.16000000000003</v>
      </c>
      <c r="I109" s="264">
        <f t="shared" si="24"/>
        <v>3722.1899999999996</v>
      </c>
    </row>
    <row r="110" spans="1:39" x14ac:dyDescent="0.2">
      <c r="C110" s="266">
        <v>35.840000000000003</v>
      </c>
      <c r="D110" s="266">
        <v>29.83</v>
      </c>
      <c r="E110" s="266"/>
      <c r="F110" s="266"/>
      <c r="G110" s="266"/>
      <c r="H110" s="266">
        <v>266.16000000000003</v>
      </c>
      <c r="I110" s="264">
        <f t="shared" si="24"/>
        <v>331.83000000000004</v>
      </c>
    </row>
    <row r="111" spans="1:39" x14ac:dyDescent="0.2">
      <c r="C111" s="266">
        <v>1335.04</v>
      </c>
      <c r="D111" s="266">
        <v>1111.27</v>
      </c>
      <c r="E111" s="266"/>
      <c r="F111" s="266"/>
      <c r="G111" s="266"/>
      <c r="H111" s="266">
        <v>532.36</v>
      </c>
      <c r="I111" s="264">
        <f t="shared" si="24"/>
        <v>2978.67</v>
      </c>
    </row>
    <row r="112" spans="1:39" x14ac:dyDescent="0.2">
      <c r="C112" s="267">
        <v>1805.44</v>
      </c>
      <c r="D112" s="267">
        <v>1502.83</v>
      </c>
      <c r="E112" s="267"/>
      <c r="F112" s="267"/>
      <c r="G112" s="267"/>
      <c r="H112" s="267">
        <v>266.16000000000003</v>
      </c>
      <c r="I112" s="264">
        <f t="shared" si="24"/>
        <v>3574.43</v>
      </c>
    </row>
    <row r="113" spans="3:11" x14ac:dyDescent="0.2">
      <c r="C113" s="267">
        <v>945.28</v>
      </c>
      <c r="D113" s="267">
        <v>786.84</v>
      </c>
      <c r="E113" s="267"/>
      <c r="F113" s="267"/>
      <c r="G113" s="267"/>
      <c r="H113" s="267">
        <v>398.34</v>
      </c>
      <c r="I113" s="264">
        <f t="shared" si="24"/>
        <v>2130.46</v>
      </c>
    </row>
    <row r="114" spans="3:11" x14ac:dyDescent="0.2">
      <c r="C114" s="268">
        <v>199.49</v>
      </c>
      <c r="D114" s="268"/>
      <c r="E114" s="268"/>
      <c r="F114" s="268"/>
      <c r="G114" s="268"/>
      <c r="H114" s="268"/>
      <c r="I114" s="269">
        <f t="shared" si="24"/>
        <v>199.49</v>
      </c>
    </row>
    <row r="115" spans="3:11" x14ac:dyDescent="0.2">
      <c r="C115" s="263">
        <f>SUM(C108:C114)</f>
        <v>6274.37</v>
      </c>
      <c r="D115" s="263">
        <f t="shared" ref="D115:I115" si="25">SUM(D108:D114)</f>
        <v>5056.66</v>
      </c>
      <c r="E115" s="263">
        <f t="shared" si="25"/>
        <v>0</v>
      </c>
      <c r="F115" s="263">
        <f t="shared" si="25"/>
        <v>0</v>
      </c>
      <c r="G115" s="263">
        <f t="shared" si="25"/>
        <v>0</v>
      </c>
      <c r="H115" s="263">
        <f t="shared" si="25"/>
        <v>1995.1800000000003</v>
      </c>
      <c r="I115" s="263">
        <f t="shared" si="25"/>
        <v>13326.210000000001</v>
      </c>
      <c r="K115" s="1" t="s">
        <v>293</v>
      </c>
    </row>
    <row r="117" spans="3:11" x14ac:dyDescent="0.2">
      <c r="C117" s="271">
        <v>199.49</v>
      </c>
      <c r="D117" s="271">
        <v>0</v>
      </c>
      <c r="E117" s="271"/>
      <c r="F117" s="271"/>
      <c r="G117" s="271"/>
      <c r="H117" s="271">
        <v>0</v>
      </c>
      <c r="I117" s="270"/>
    </row>
    <row r="118" spans="3:11" x14ac:dyDescent="0.2">
      <c r="C118" s="272">
        <v>264.32</v>
      </c>
      <c r="D118" s="272">
        <v>220.02</v>
      </c>
      <c r="E118" s="272"/>
      <c r="F118" s="272"/>
      <c r="G118" s="272"/>
      <c r="H118" s="272">
        <v>398.1</v>
      </c>
      <c r="I118" s="270"/>
    </row>
    <row r="119" spans="3:11" x14ac:dyDescent="0.2">
      <c r="C119" s="272">
        <v>833.28</v>
      </c>
      <c r="D119" s="272">
        <v>693.61</v>
      </c>
      <c r="E119" s="272"/>
      <c r="F119" s="272"/>
      <c r="G119" s="272"/>
      <c r="H119" s="272">
        <v>266</v>
      </c>
      <c r="I119" s="270"/>
    </row>
    <row r="120" spans="3:11" x14ac:dyDescent="0.2">
      <c r="C120" s="272">
        <v>555.52</v>
      </c>
      <c r="D120" s="272">
        <v>462.41</v>
      </c>
      <c r="E120" s="272"/>
      <c r="F120" s="272"/>
      <c r="G120" s="272"/>
      <c r="H120" s="272">
        <v>398.1</v>
      </c>
      <c r="I120" s="270"/>
    </row>
    <row r="121" spans="3:11" x14ac:dyDescent="0.2">
      <c r="C121" s="272">
        <v>891.52</v>
      </c>
      <c r="D121" s="272">
        <v>742.09</v>
      </c>
      <c r="E121" s="272"/>
      <c r="F121" s="272"/>
      <c r="G121" s="272"/>
      <c r="H121" s="272">
        <v>266</v>
      </c>
      <c r="I121" s="270"/>
    </row>
    <row r="122" spans="3:11" x14ac:dyDescent="0.2">
      <c r="C122" s="272">
        <v>1805.44</v>
      </c>
      <c r="D122" s="272">
        <v>1502.83</v>
      </c>
      <c r="E122" s="272"/>
      <c r="F122" s="272"/>
      <c r="G122" s="272"/>
      <c r="H122" s="272">
        <v>532.03</v>
      </c>
      <c r="I122" s="270"/>
    </row>
    <row r="123" spans="3:11" x14ac:dyDescent="0.2">
      <c r="C123" s="272">
        <v>44.8</v>
      </c>
      <c r="D123" s="272">
        <v>37.29</v>
      </c>
      <c r="E123" s="272"/>
      <c r="F123" s="272"/>
      <c r="G123" s="272"/>
      <c r="H123" s="272">
        <v>266</v>
      </c>
      <c r="I123" s="270"/>
    </row>
    <row r="124" spans="3:11" ht="13.5" thickBot="1" x14ac:dyDescent="0.25">
      <c r="C124" s="273">
        <v>386.1</v>
      </c>
      <c r="D124" s="273">
        <v>0</v>
      </c>
      <c r="E124" s="273"/>
      <c r="F124" s="273"/>
      <c r="G124" s="273"/>
      <c r="H124" s="273">
        <v>0</v>
      </c>
      <c r="I124" s="270"/>
    </row>
    <row r="125" spans="3:11" ht="13.5" thickTop="1" x14ac:dyDescent="0.2">
      <c r="C125" s="274">
        <f t="shared" ref="C125:H125" si="26">SUM(C117:C124)</f>
        <v>4980.47</v>
      </c>
      <c r="D125" s="274">
        <f t="shared" si="26"/>
        <v>3658.25</v>
      </c>
      <c r="E125" s="274">
        <f t="shared" si="26"/>
        <v>0</v>
      </c>
      <c r="F125" s="274">
        <f t="shared" si="26"/>
        <v>0</v>
      </c>
      <c r="G125" s="274">
        <f t="shared" si="26"/>
        <v>0</v>
      </c>
      <c r="H125" s="274">
        <f t="shared" si="26"/>
        <v>2126.23</v>
      </c>
      <c r="I125" s="275">
        <f>SUM(C125:H125)</f>
        <v>10764.95</v>
      </c>
      <c r="K125" s="1" t="s">
        <v>294</v>
      </c>
    </row>
    <row r="126" spans="3:11" x14ac:dyDescent="0.2">
      <c r="I126" s="270"/>
    </row>
    <row r="138" spans="7:9" x14ac:dyDescent="0.2">
      <c r="G138" s="18"/>
      <c r="I138" s="71"/>
    </row>
  </sheetData>
  <mergeCells count="9">
    <mergeCell ref="Q6:T6"/>
    <mergeCell ref="U6:X6"/>
    <mergeCell ref="AU6:AX6"/>
    <mergeCell ref="A1:M1"/>
    <mergeCell ref="O1:AG1"/>
    <mergeCell ref="A2:M2"/>
    <mergeCell ref="O2:AG2"/>
    <mergeCell ref="A3:M3"/>
    <mergeCell ref="O3:AG3"/>
  </mergeCells>
  <printOptions horizontalCentered="1" gridLines="1"/>
  <pageMargins left="0.25" right="0.25" top="0.75" bottom="0.75" header="0.3" footer="0.3"/>
  <pageSetup scale="40" orientation="landscape" r:id="rId1"/>
  <colBreaks count="1" manualBreakCount="1">
    <brk id="3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4"/>
  <sheetViews>
    <sheetView zoomScaleNormal="100" workbookViewId="0">
      <pane xSplit="1" ySplit="7" topLeftCell="AC80" activePane="bottomRight" state="frozen"/>
      <selection pane="topRight" activeCell="B1" sqref="B1"/>
      <selection pane="bottomLeft" activeCell="A8" sqref="A8"/>
      <selection pane="bottomRight" activeCell="AO99" sqref="AO99"/>
    </sheetView>
  </sheetViews>
  <sheetFormatPr defaultColWidth="9.140625" defaultRowHeight="12.75" x14ac:dyDescent="0.2"/>
  <cols>
    <col min="1" max="1" width="14.140625" style="1" customWidth="1"/>
    <col min="2" max="2" width="25.5703125" style="1" customWidth="1"/>
    <col min="3" max="3" width="11.28515625" style="1" bestFit="1" customWidth="1"/>
    <col min="4" max="4" width="11.140625" style="1" customWidth="1"/>
    <col min="5" max="5" width="10.28515625" style="1" bestFit="1" customWidth="1"/>
    <col min="6" max="6" width="10.140625" style="1" customWidth="1"/>
    <col min="7" max="7" width="21.140625" style="1" customWidth="1"/>
    <col min="8" max="8" width="9.28515625" style="1" bestFit="1" customWidth="1"/>
    <col min="9" max="9" width="10.5703125" style="127" customWidth="1"/>
    <col min="10" max="10" width="10.28515625" style="1" bestFit="1" customWidth="1"/>
    <col min="11" max="11" width="9.85546875" style="1" customWidth="1"/>
    <col min="12" max="12" width="5.140625" style="1" customWidth="1"/>
    <col min="13" max="13" width="18" style="1" customWidth="1"/>
    <col min="14" max="14" width="3.5703125" style="1" customWidth="1"/>
    <col min="15" max="15" width="10" style="1" customWidth="1"/>
    <col min="16" max="17" width="11.140625" style="1" customWidth="1"/>
    <col min="18" max="18" width="11.7109375" style="1" customWidth="1"/>
    <col min="19" max="19" width="11.28515625" style="1" customWidth="1"/>
    <col min="20" max="20" width="11.42578125" style="1" customWidth="1"/>
    <col min="21" max="21" width="10.28515625" style="77" customWidth="1"/>
    <col min="22" max="22" width="9.85546875" style="1" customWidth="1"/>
    <col min="23" max="23" width="10.140625" style="1" customWidth="1"/>
    <col min="24" max="24" width="9.85546875" style="1" customWidth="1"/>
    <col min="25" max="25" width="2.42578125" style="1" customWidth="1"/>
    <col min="26" max="26" width="10.28515625" style="77" customWidth="1"/>
    <col min="27" max="27" width="10.28515625" style="1" customWidth="1"/>
    <col min="28" max="28" width="12.28515625" style="1" customWidth="1"/>
    <col min="29" max="29" width="10" style="1" customWidth="1"/>
    <col min="30" max="30" width="11.42578125" style="120" customWidth="1"/>
    <col min="31" max="31" width="11.28515625" style="1" bestFit="1" customWidth="1"/>
    <col min="32" max="32" width="10" style="1" customWidth="1"/>
    <col min="33" max="33" width="10.28515625" style="1" bestFit="1" customWidth="1"/>
    <col min="34" max="34" width="11.85546875" style="18" customWidth="1"/>
    <col min="35" max="36" width="10.140625" style="1" customWidth="1"/>
    <col min="37" max="37" width="9.85546875" style="1" customWidth="1"/>
    <col min="38" max="38" width="2.140625" style="1" customWidth="1"/>
    <col min="39" max="39" width="10.28515625" style="18" customWidth="1"/>
    <col min="40" max="40" width="10.140625" style="1" customWidth="1"/>
    <col min="41" max="41" width="10.42578125" style="1" customWidth="1"/>
    <col min="42" max="42" width="9.85546875" style="1" customWidth="1"/>
    <col min="43" max="43" width="10.28515625" style="1" customWidth="1"/>
    <col min="44" max="46" width="10.140625" style="1" customWidth="1"/>
    <col min="47" max="47" width="9.85546875" style="1" customWidth="1"/>
    <col min="48" max="48" width="11.140625" style="1" bestFit="1" customWidth="1"/>
    <col min="49" max="49" width="11.28515625" style="1" bestFit="1" customWidth="1"/>
    <col min="50" max="50" width="9.85546875" style="1" customWidth="1"/>
    <col min="51" max="51" width="14.140625" style="1" customWidth="1"/>
    <col min="52" max="16384" width="9.140625" style="1"/>
  </cols>
  <sheetData>
    <row r="1" spans="1:51" ht="14.25" x14ac:dyDescent="0.2">
      <c r="A1" s="290" t="str">
        <f>O1</f>
        <v>CITY OF SANTA MONICA UTILITY BILL - 2017-2018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2"/>
      <c r="O1" s="290" t="s">
        <v>169</v>
      </c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2"/>
      <c r="AH1" s="46"/>
    </row>
    <row r="2" spans="1:51" ht="14.25" x14ac:dyDescent="0.2">
      <c r="A2" s="293" t="s">
        <v>0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5"/>
      <c r="O2" s="293" t="s">
        <v>0</v>
      </c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5"/>
      <c r="AH2" s="46"/>
    </row>
    <row r="3" spans="1:51" ht="15" thickBot="1" x14ac:dyDescent="0.25">
      <c r="A3" s="296" t="s">
        <v>115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8"/>
      <c r="O3" s="296" t="s">
        <v>115</v>
      </c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8"/>
      <c r="AH3" s="46"/>
    </row>
    <row r="4" spans="1:51" x14ac:dyDescent="0.2">
      <c r="A4" s="19"/>
      <c r="B4" s="5"/>
      <c r="C4" s="5"/>
      <c r="D4" s="5"/>
      <c r="E4" s="2"/>
      <c r="F4" s="2"/>
      <c r="G4" s="2"/>
      <c r="H4" s="2"/>
      <c r="I4" s="126"/>
      <c r="J4" s="5"/>
      <c r="K4" s="5"/>
      <c r="L4" s="5"/>
      <c r="M4" s="20"/>
    </row>
    <row r="5" spans="1:51" x14ac:dyDescent="0.2">
      <c r="A5" s="21"/>
      <c r="B5" s="6"/>
      <c r="C5" s="6"/>
      <c r="D5" s="6"/>
      <c r="E5" s="6" t="s">
        <v>110</v>
      </c>
      <c r="F5" s="6" t="s">
        <v>109</v>
      </c>
      <c r="G5" s="6"/>
      <c r="H5" s="6"/>
      <c r="I5" s="64"/>
      <c r="J5" s="6"/>
      <c r="K5" s="6"/>
      <c r="L5" s="6"/>
      <c r="M5" s="22"/>
      <c r="O5" s="21"/>
      <c r="P5" s="6"/>
      <c r="Q5" s="6"/>
      <c r="R5" s="6"/>
      <c r="S5" s="6"/>
      <c r="T5" s="6"/>
      <c r="U5" s="78"/>
      <c r="V5" s="6"/>
      <c r="W5" s="6"/>
      <c r="X5" s="6"/>
      <c r="Y5" s="6"/>
      <c r="Z5" s="78"/>
      <c r="AA5" s="6"/>
      <c r="AB5" s="6"/>
      <c r="AC5" s="6"/>
      <c r="AD5" s="121"/>
      <c r="AE5" s="6"/>
      <c r="AF5" s="6"/>
      <c r="AG5" s="22"/>
      <c r="AH5" s="43"/>
    </row>
    <row r="6" spans="1:51" x14ac:dyDescent="0.2">
      <c r="A6" s="19"/>
      <c r="B6" s="5" t="s">
        <v>113</v>
      </c>
      <c r="C6" s="5" t="s">
        <v>120</v>
      </c>
      <c r="D6" s="5"/>
      <c r="E6" s="5" t="s">
        <v>66</v>
      </c>
      <c r="F6" s="5" t="s">
        <v>111</v>
      </c>
      <c r="G6" s="5" t="s">
        <v>114</v>
      </c>
      <c r="H6" s="5" t="s">
        <v>68</v>
      </c>
      <c r="I6" s="126" t="s">
        <v>66</v>
      </c>
      <c r="J6" s="5" t="s">
        <v>70</v>
      </c>
      <c r="K6" s="5"/>
      <c r="L6" s="5"/>
      <c r="M6" s="20" t="s">
        <v>74</v>
      </c>
      <c r="O6" s="19"/>
      <c r="P6" s="5"/>
      <c r="Q6" s="288" t="s">
        <v>154</v>
      </c>
      <c r="R6" s="288"/>
      <c r="S6" s="288"/>
      <c r="T6" s="288"/>
      <c r="U6" s="288" t="s">
        <v>155</v>
      </c>
      <c r="V6" s="288"/>
      <c r="W6" s="288"/>
      <c r="X6" s="288"/>
      <c r="Y6" s="126"/>
      <c r="Z6" s="91"/>
      <c r="AA6" s="5" t="s">
        <v>101</v>
      </c>
      <c r="AB6" s="5" t="s">
        <v>101</v>
      </c>
      <c r="AC6" s="5" t="s">
        <v>101</v>
      </c>
      <c r="AD6" s="122"/>
      <c r="AE6" s="5" t="s">
        <v>102</v>
      </c>
      <c r="AF6" s="5" t="s">
        <v>102</v>
      </c>
      <c r="AG6" s="20" t="s">
        <v>103</v>
      </c>
      <c r="AH6" s="43"/>
      <c r="AI6" s="1" t="s">
        <v>104</v>
      </c>
      <c r="AJ6" s="1" t="s">
        <v>104</v>
      </c>
      <c r="AK6" s="1" t="s">
        <v>104</v>
      </c>
      <c r="AN6" s="1" t="s">
        <v>105</v>
      </c>
      <c r="AO6" s="1" t="s">
        <v>105</v>
      </c>
      <c r="AP6" s="1" t="s">
        <v>106</v>
      </c>
      <c r="AQ6" s="18"/>
      <c r="AR6" s="1" t="s">
        <v>161</v>
      </c>
      <c r="AS6" s="1" t="s">
        <v>161</v>
      </c>
      <c r="AT6" s="1" t="s">
        <v>161</v>
      </c>
      <c r="AU6" s="289" t="s">
        <v>140</v>
      </c>
      <c r="AV6" s="289"/>
      <c r="AW6" s="289"/>
      <c r="AX6" s="289"/>
      <c r="AY6" s="127" t="s">
        <v>142</v>
      </c>
    </row>
    <row r="7" spans="1:51" x14ac:dyDescent="0.2">
      <c r="A7" s="23" t="s">
        <v>116</v>
      </c>
      <c r="B7" s="7"/>
      <c r="C7" s="7" t="s">
        <v>65</v>
      </c>
      <c r="D7" s="7" t="s">
        <v>108</v>
      </c>
      <c r="E7" s="7" t="s">
        <v>67</v>
      </c>
      <c r="F7" s="7" t="s">
        <v>67</v>
      </c>
      <c r="G7" s="10" t="s">
        <v>118</v>
      </c>
      <c r="H7" s="7" t="s">
        <v>69</v>
      </c>
      <c r="I7" s="31" t="s">
        <v>67</v>
      </c>
      <c r="J7" s="7" t="s">
        <v>71</v>
      </c>
      <c r="K7" s="7" t="s">
        <v>72</v>
      </c>
      <c r="L7" s="7" t="s">
        <v>73</v>
      </c>
      <c r="M7" s="24" t="s">
        <v>75</v>
      </c>
      <c r="O7" s="23"/>
      <c r="P7" s="7" t="s">
        <v>98</v>
      </c>
      <c r="Q7" s="36" t="s">
        <v>198</v>
      </c>
      <c r="R7" s="7" t="s">
        <v>65</v>
      </c>
      <c r="S7" s="7" t="s">
        <v>108</v>
      </c>
      <c r="T7" s="7" t="s">
        <v>99</v>
      </c>
      <c r="U7" s="79" t="s">
        <v>198</v>
      </c>
      <c r="V7" s="7" t="s">
        <v>65</v>
      </c>
      <c r="W7" s="7" t="s">
        <v>108</v>
      </c>
      <c r="X7" s="7" t="s">
        <v>99</v>
      </c>
      <c r="Y7" s="7"/>
      <c r="Z7" s="79" t="s">
        <v>198</v>
      </c>
      <c r="AA7" s="7" t="s">
        <v>65</v>
      </c>
      <c r="AB7" s="7" t="s">
        <v>108</v>
      </c>
      <c r="AC7" s="7" t="s">
        <v>99</v>
      </c>
      <c r="AD7" s="123" t="s">
        <v>198</v>
      </c>
      <c r="AE7" s="7" t="s">
        <v>65</v>
      </c>
      <c r="AF7" s="7" t="s">
        <v>108</v>
      </c>
      <c r="AG7" s="24" t="s">
        <v>99</v>
      </c>
      <c r="AH7" s="36" t="s">
        <v>198</v>
      </c>
      <c r="AI7" s="1" t="s">
        <v>65</v>
      </c>
      <c r="AJ7" s="1" t="s">
        <v>108</v>
      </c>
      <c r="AK7" s="1" t="s">
        <v>99</v>
      </c>
      <c r="AM7" s="36" t="s">
        <v>198</v>
      </c>
      <c r="AN7" s="1" t="s">
        <v>65</v>
      </c>
      <c r="AO7" s="1" t="s">
        <v>108</v>
      </c>
      <c r="AP7" s="1" t="s">
        <v>99</v>
      </c>
      <c r="AQ7" s="36" t="s">
        <v>198</v>
      </c>
      <c r="AR7" s="1" t="s">
        <v>65</v>
      </c>
      <c r="AS7" s="1" t="s">
        <v>108</v>
      </c>
      <c r="AT7" s="1" t="s">
        <v>99</v>
      </c>
      <c r="AU7" s="36" t="s">
        <v>198</v>
      </c>
      <c r="AV7" s="31" t="s">
        <v>65</v>
      </c>
      <c r="AW7" s="31" t="s">
        <v>108</v>
      </c>
      <c r="AX7" s="31" t="s">
        <v>99</v>
      </c>
      <c r="AY7" s="127" t="s">
        <v>141</v>
      </c>
    </row>
    <row r="8" spans="1:51" ht="13.5" thickBot="1" x14ac:dyDescent="0.25">
      <c r="B8" s="13" t="s">
        <v>117</v>
      </c>
      <c r="C8" s="3">
        <v>0</v>
      </c>
      <c r="D8" s="4">
        <v>0</v>
      </c>
      <c r="F8" s="5"/>
      <c r="G8" s="11" t="s">
        <v>119</v>
      </c>
      <c r="H8" s="3">
        <v>0</v>
      </c>
      <c r="J8" s="3">
        <f>C8+D8+H8</f>
        <v>0</v>
      </c>
      <c r="R8" s="3">
        <v>0</v>
      </c>
      <c r="S8" s="3">
        <v>0</v>
      </c>
      <c r="T8" s="3">
        <v>0</v>
      </c>
      <c r="V8" s="3">
        <v>0</v>
      </c>
      <c r="W8" s="3">
        <v>0</v>
      </c>
      <c r="X8" s="3">
        <v>0</v>
      </c>
      <c r="Y8" s="3"/>
      <c r="AA8" s="3">
        <v>0</v>
      </c>
      <c r="AB8" s="3">
        <v>0</v>
      </c>
      <c r="AC8" s="3">
        <v>0</v>
      </c>
      <c r="AE8" s="3">
        <v>0</v>
      </c>
      <c r="AF8" s="3">
        <v>0</v>
      </c>
      <c r="AG8" s="3">
        <v>0</v>
      </c>
      <c r="AI8" s="3">
        <v>0</v>
      </c>
      <c r="AJ8" s="3">
        <v>0</v>
      </c>
      <c r="AK8" s="3">
        <v>0</v>
      </c>
      <c r="AL8" s="3"/>
      <c r="AN8" s="3">
        <v>0</v>
      </c>
      <c r="AO8" s="3">
        <v>0</v>
      </c>
      <c r="AP8" s="3">
        <v>0</v>
      </c>
      <c r="AQ8" s="18"/>
      <c r="AR8" s="3">
        <v>0</v>
      </c>
      <c r="AS8" s="3">
        <v>0</v>
      </c>
      <c r="AT8" s="3">
        <v>0</v>
      </c>
      <c r="AU8" s="32">
        <f t="shared" ref="AU8:AU19" si="0">+Q8+U8+Z8+AD8+AH8+AM8+AQ8</f>
        <v>0</v>
      </c>
      <c r="AV8" s="3">
        <f t="shared" ref="AV8:AX39" si="1">SUM(R8,V8,AA8,AE8,AI8,AN8,AR8)</f>
        <v>0</v>
      </c>
      <c r="AW8" s="3">
        <f t="shared" si="1"/>
        <v>0</v>
      </c>
      <c r="AX8" s="3">
        <f t="shared" si="1"/>
        <v>0</v>
      </c>
      <c r="AY8" s="3">
        <f>SUM(AV8:AX8)</f>
        <v>0</v>
      </c>
    </row>
    <row r="9" spans="1:51" ht="13.5" thickBot="1" x14ac:dyDescent="0.25">
      <c r="A9" s="1" t="s">
        <v>3</v>
      </c>
      <c r="B9" s="9" t="s">
        <v>117</v>
      </c>
      <c r="C9" s="3">
        <v>0</v>
      </c>
      <c r="D9" s="4">
        <v>0</v>
      </c>
      <c r="F9" s="5"/>
      <c r="G9" s="9" t="s">
        <v>119</v>
      </c>
      <c r="H9" s="3">
        <v>0</v>
      </c>
      <c r="J9" s="3">
        <f t="shared" ref="J9:J83" si="2">C9+D9+H9</f>
        <v>0</v>
      </c>
      <c r="K9" s="1" t="s">
        <v>76</v>
      </c>
      <c r="L9" s="1" t="s">
        <v>107</v>
      </c>
      <c r="O9" s="1" t="s">
        <v>76</v>
      </c>
      <c r="P9" s="1" t="s">
        <v>3</v>
      </c>
      <c r="R9" s="3">
        <v>0</v>
      </c>
      <c r="S9" s="3">
        <v>0</v>
      </c>
      <c r="T9" s="3">
        <v>0</v>
      </c>
      <c r="V9" s="3">
        <v>0</v>
      </c>
      <c r="W9" s="3">
        <v>0</v>
      </c>
      <c r="X9" s="3">
        <v>0</v>
      </c>
      <c r="Y9" s="3"/>
      <c r="AA9" s="3">
        <v>0</v>
      </c>
      <c r="AB9" s="3">
        <v>0</v>
      </c>
      <c r="AC9" s="3">
        <v>0</v>
      </c>
      <c r="AE9" s="3">
        <v>0</v>
      </c>
      <c r="AF9" s="3">
        <v>0</v>
      </c>
      <c r="AG9" s="3">
        <v>0</v>
      </c>
      <c r="AI9" s="3">
        <v>0</v>
      </c>
      <c r="AJ9" s="3">
        <v>0</v>
      </c>
      <c r="AK9" s="3">
        <v>0</v>
      </c>
      <c r="AL9" s="3"/>
      <c r="AN9" s="3">
        <v>0</v>
      </c>
      <c r="AO9" s="3">
        <v>0</v>
      </c>
      <c r="AP9" s="3">
        <v>0</v>
      </c>
      <c r="AQ9" s="18"/>
      <c r="AR9" s="3">
        <v>0</v>
      </c>
      <c r="AS9" s="3">
        <v>0</v>
      </c>
      <c r="AT9" s="3">
        <v>0</v>
      </c>
      <c r="AU9" s="32">
        <f t="shared" si="0"/>
        <v>0</v>
      </c>
      <c r="AV9" s="3">
        <f t="shared" si="1"/>
        <v>0</v>
      </c>
      <c r="AW9" s="3">
        <f t="shared" si="1"/>
        <v>0</v>
      </c>
      <c r="AX9" s="3">
        <f t="shared" si="1"/>
        <v>0</v>
      </c>
      <c r="AY9" s="3">
        <f t="shared" ref="AY9:AY82" si="3">SUM(AV9:AX9)</f>
        <v>0</v>
      </c>
    </row>
    <row r="10" spans="1:51" ht="13.5" thickBot="1" x14ac:dyDescent="0.25">
      <c r="A10" s="1" t="s">
        <v>4</v>
      </c>
      <c r="B10" s="9" t="s">
        <v>117</v>
      </c>
      <c r="C10" s="3">
        <v>0</v>
      </c>
      <c r="D10" s="4">
        <v>0</v>
      </c>
      <c r="F10" s="5"/>
      <c r="G10" s="9" t="s">
        <v>117</v>
      </c>
      <c r="H10" s="3">
        <v>0</v>
      </c>
      <c r="J10" s="3">
        <f t="shared" si="2"/>
        <v>0</v>
      </c>
      <c r="K10" s="1" t="s">
        <v>76</v>
      </c>
      <c r="L10" s="1" t="s">
        <v>107</v>
      </c>
      <c r="O10" s="1" t="s">
        <v>76</v>
      </c>
      <c r="P10" s="1" t="s">
        <v>4</v>
      </c>
      <c r="R10" s="3">
        <v>0</v>
      </c>
      <c r="S10" s="3">
        <v>0</v>
      </c>
      <c r="T10" s="3">
        <v>0</v>
      </c>
      <c r="V10" s="3">
        <v>0</v>
      </c>
      <c r="W10" s="3">
        <v>0</v>
      </c>
      <c r="X10" s="3">
        <v>0</v>
      </c>
      <c r="Y10" s="3"/>
      <c r="AA10" s="3">
        <v>0</v>
      </c>
      <c r="AB10" s="3">
        <v>0</v>
      </c>
      <c r="AC10" s="3">
        <v>0</v>
      </c>
      <c r="AE10" s="3">
        <v>0</v>
      </c>
      <c r="AF10" s="3">
        <v>0</v>
      </c>
      <c r="AG10" s="3">
        <v>0</v>
      </c>
      <c r="AI10" s="3">
        <v>0</v>
      </c>
      <c r="AJ10" s="3">
        <v>0</v>
      </c>
      <c r="AK10" s="3">
        <v>0</v>
      </c>
      <c r="AL10" s="3"/>
      <c r="AN10" s="3">
        <v>0</v>
      </c>
      <c r="AO10" s="3">
        <v>0</v>
      </c>
      <c r="AP10" s="3">
        <v>0</v>
      </c>
      <c r="AQ10" s="18"/>
      <c r="AR10" s="3">
        <v>0</v>
      </c>
      <c r="AS10" s="3">
        <v>0</v>
      </c>
      <c r="AT10" s="3">
        <v>0</v>
      </c>
      <c r="AU10" s="32">
        <f t="shared" si="0"/>
        <v>0</v>
      </c>
      <c r="AV10" s="3">
        <f t="shared" si="1"/>
        <v>0</v>
      </c>
      <c r="AW10" s="3">
        <f t="shared" si="1"/>
        <v>0</v>
      </c>
      <c r="AX10" s="3">
        <f t="shared" si="1"/>
        <v>0</v>
      </c>
      <c r="AY10" s="3">
        <f t="shared" si="3"/>
        <v>0</v>
      </c>
    </row>
    <row r="11" spans="1:51" ht="13.5" thickBot="1" x14ac:dyDescent="0.25">
      <c r="A11" s="1" t="s">
        <v>5</v>
      </c>
      <c r="B11" s="9" t="s">
        <v>117</v>
      </c>
      <c r="C11" s="3">
        <v>165.76</v>
      </c>
      <c r="D11" s="4">
        <v>137.97999999999999</v>
      </c>
      <c r="F11" s="5"/>
      <c r="G11" s="9" t="s">
        <v>117</v>
      </c>
      <c r="H11" s="3">
        <v>264.88</v>
      </c>
      <c r="J11" s="3">
        <f t="shared" si="2"/>
        <v>568.62</v>
      </c>
      <c r="K11" s="1" t="s">
        <v>77</v>
      </c>
      <c r="L11" s="1" t="s">
        <v>240</v>
      </c>
      <c r="M11" s="1" t="s">
        <v>249</v>
      </c>
      <c r="O11" s="1" t="s">
        <v>77</v>
      </c>
      <c r="P11" s="1" t="s">
        <v>5</v>
      </c>
      <c r="R11" s="3">
        <v>243.39</v>
      </c>
      <c r="S11" s="3">
        <v>212.56</v>
      </c>
      <c r="T11" s="3">
        <v>263.3</v>
      </c>
      <c r="V11" s="3">
        <v>119.56</v>
      </c>
      <c r="W11" s="3">
        <v>104.41</v>
      </c>
      <c r="X11" s="3">
        <v>264.88</v>
      </c>
      <c r="Y11" s="3"/>
      <c r="Z11" s="77">
        <v>4488</v>
      </c>
      <c r="AA11" s="3">
        <v>25.62</v>
      </c>
      <c r="AB11" s="3">
        <v>22.37</v>
      </c>
      <c r="AC11" s="3">
        <v>264.88</v>
      </c>
      <c r="AD11" s="120">
        <v>11220</v>
      </c>
      <c r="AE11" s="3">
        <v>64.05</v>
      </c>
      <c r="AF11" s="3">
        <v>55.94</v>
      </c>
      <c r="AG11" s="3">
        <v>264.88</v>
      </c>
      <c r="AH11" s="18">
        <f>11220+16456</f>
        <v>27676</v>
      </c>
      <c r="AI11" s="3">
        <v>165.76</v>
      </c>
      <c r="AJ11" s="3">
        <v>137.97999999999999</v>
      </c>
      <c r="AK11" s="3">
        <v>264.88</v>
      </c>
      <c r="AL11" s="3"/>
      <c r="AN11" s="3">
        <v>0</v>
      </c>
      <c r="AO11" s="3">
        <v>0</v>
      </c>
      <c r="AP11" s="3">
        <v>0</v>
      </c>
      <c r="AQ11" s="18"/>
      <c r="AR11" s="3">
        <v>0</v>
      </c>
      <c r="AS11" s="3">
        <v>0</v>
      </c>
      <c r="AT11" s="3">
        <v>0</v>
      </c>
      <c r="AU11" s="32">
        <f t="shared" si="0"/>
        <v>43384</v>
      </c>
      <c r="AV11" s="3">
        <f t="shared" si="1"/>
        <v>618.38</v>
      </c>
      <c r="AW11" s="3">
        <f t="shared" si="1"/>
        <v>533.26</v>
      </c>
      <c r="AX11" s="3">
        <f t="shared" si="1"/>
        <v>1322.8200000000002</v>
      </c>
      <c r="AY11" s="3">
        <f t="shared" si="3"/>
        <v>2474.46</v>
      </c>
    </row>
    <row r="12" spans="1:51" ht="13.5" thickBot="1" x14ac:dyDescent="0.25">
      <c r="A12" s="1" t="s">
        <v>6</v>
      </c>
      <c r="B12" s="9" t="s">
        <v>117</v>
      </c>
      <c r="C12" s="3">
        <v>386.1</v>
      </c>
      <c r="D12" s="4">
        <v>0</v>
      </c>
      <c r="F12" s="5"/>
      <c r="G12" s="9" t="s">
        <v>119</v>
      </c>
      <c r="H12" s="3">
        <v>0</v>
      </c>
      <c r="J12" s="3">
        <f t="shared" si="2"/>
        <v>386.1</v>
      </c>
      <c r="K12" s="1" t="s">
        <v>77</v>
      </c>
      <c r="L12" s="1" t="s">
        <v>222</v>
      </c>
      <c r="M12" s="1" t="s">
        <v>248</v>
      </c>
      <c r="O12" s="1" t="s">
        <v>77</v>
      </c>
      <c r="P12" s="1" t="s">
        <v>6</v>
      </c>
      <c r="R12" s="3">
        <v>367.71</v>
      </c>
      <c r="S12" s="3">
        <v>0</v>
      </c>
      <c r="T12" s="3">
        <v>0</v>
      </c>
      <c r="V12" s="3">
        <v>367.71</v>
      </c>
      <c r="W12" s="3">
        <v>0</v>
      </c>
      <c r="X12" s="3">
        <v>0</v>
      </c>
      <c r="Y12" s="3"/>
      <c r="AA12" s="3">
        <v>367.71</v>
      </c>
      <c r="AB12" s="3">
        <v>0</v>
      </c>
      <c r="AC12" s="3">
        <v>0</v>
      </c>
      <c r="AD12" s="120">
        <v>0</v>
      </c>
      <c r="AE12" s="3">
        <v>386.1</v>
      </c>
      <c r="AF12" s="3">
        <v>0</v>
      </c>
      <c r="AG12" s="3">
        <v>0</v>
      </c>
      <c r="AI12" s="3">
        <v>0</v>
      </c>
      <c r="AJ12" s="3">
        <v>0</v>
      </c>
      <c r="AK12" s="3">
        <v>0</v>
      </c>
      <c r="AL12" s="3"/>
      <c r="AN12" s="3">
        <v>0</v>
      </c>
      <c r="AO12" s="3">
        <v>0</v>
      </c>
      <c r="AP12" s="3">
        <v>0</v>
      </c>
      <c r="AQ12" s="18"/>
      <c r="AR12" s="3">
        <v>0</v>
      </c>
      <c r="AS12" s="3">
        <v>0</v>
      </c>
      <c r="AT12" s="3">
        <v>0</v>
      </c>
      <c r="AU12" s="32">
        <f t="shared" si="0"/>
        <v>0</v>
      </c>
      <c r="AV12" s="3">
        <f t="shared" si="1"/>
        <v>1489.23</v>
      </c>
      <c r="AW12" s="3">
        <f t="shared" si="1"/>
        <v>0</v>
      </c>
      <c r="AX12" s="3">
        <f t="shared" si="1"/>
        <v>0</v>
      </c>
      <c r="AY12" s="3">
        <f>SUM(AV12:AX12)</f>
        <v>1489.23</v>
      </c>
    </row>
    <row r="13" spans="1:51" ht="13.5" thickBot="1" x14ac:dyDescent="0.25">
      <c r="A13" s="1" t="s">
        <v>7</v>
      </c>
      <c r="B13" s="9" t="s">
        <v>117</v>
      </c>
      <c r="C13" s="3">
        <v>210.56</v>
      </c>
      <c r="D13" s="4">
        <v>175.27</v>
      </c>
      <c r="F13" s="5"/>
      <c r="G13" s="9" t="s">
        <v>117</v>
      </c>
      <c r="H13" s="3">
        <v>396.42</v>
      </c>
      <c r="J13" s="3">
        <f t="shared" si="2"/>
        <v>782.25</v>
      </c>
      <c r="K13" s="1" t="s">
        <v>77</v>
      </c>
      <c r="L13" s="1" t="s">
        <v>240</v>
      </c>
      <c r="M13" s="1" t="s">
        <v>248</v>
      </c>
      <c r="O13" s="1" t="s">
        <v>77</v>
      </c>
      <c r="P13" s="1" t="s">
        <v>7</v>
      </c>
      <c r="R13" s="3">
        <v>456.89</v>
      </c>
      <c r="S13" s="3">
        <v>399.01</v>
      </c>
      <c r="T13" s="3">
        <v>394.04</v>
      </c>
      <c r="U13" s="77">
        <v>55352</v>
      </c>
      <c r="V13" s="3">
        <v>315.98</v>
      </c>
      <c r="W13" s="3">
        <v>275.95</v>
      </c>
      <c r="X13" s="3">
        <v>396.42</v>
      </c>
      <c r="Y13" s="3"/>
      <c r="Z13" s="77">
        <v>35904</v>
      </c>
      <c r="AA13" s="3">
        <v>204.96</v>
      </c>
      <c r="AB13" s="3">
        <v>179</v>
      </c>
      <c r="AC13" s="3">
        <v>396.42</v>
      </c>
      <c r="AD13" s="120">
        <v>36652</v>
      </c>
      <c r="AE13" s="3">
        <v>209.23</v>
      </c>
      <c r="AF13" s="3">
        <v>182.73</v>
      </c>
      <c r="AG13" s="3">
        <v>396.42</v>
      </c>
      <c r="AH13" s="18">
        <v>35156</v>
      </c>
      <c r="AI13" s="3">
        <v>210.56</v>
      </c>
      <c r="AJ13" s="3">
        <v>175.27</v>
      </c>
      <c r="AK13" s="3">
        <v>396.42</v>
      </c>
      <c r="AL13" s="3"/>
      <c r="AN13" s="3">
        <v>0</v>
      </c>
      <c r="AO13" s="3">
        <v>0</v>
      </c>
      <c r="AP13" s="3">
        <v>0</v>
      </c>
      <c r="AQ13" s="18"/>
      <c r="AR13" s="3">
        <v>0</v>
      </c>
      <c r="AS13" s="3">
        <v>0</v>
      </c>
      <c r="AT13" s="3">
        <v>0</v>
      </c>
      <c r="AU13" s="32">
        <f t="shared" si="0"/>
        <v>163064</v>
      </c>
      <c r="AV13" s="3">
        <f t="shared" si="1"/>
        <v>1397.62</v>
      </c>
      <c r="AW13" s="3">
        <f t="shared" si="1"/>
        <v>1211.96</v>
      </c>
      <c r="AX13" s="3">
        <f t="shared" si="1"/>
        <v>1979.7200000000003</v>
      </c>
      <c r="AY13" s="3">
        <f t="shared" si="3"/>
        <v>4589.3</v>
      </c>
    </row>
    <row r="14" spans="1:51" ht="13.5" thickBot="1" x14ac:dyDescent="0.25">
      <c r="A14" s="1" t="s">
        <v>158</v>
      </c>
      <c r="B14" s="9" t="s">
        <v>117</v>
      </c>
      <c r="C14" s="3">
        <v>0</v>
      </c>
      <c r="D14" s="4">
        <v>0</v>
      </c>
      <c r="F14" s="5"/>
      <c r="G14" s="9" t="s">
        <v>117</v>
      </c>
      <c r="H14" s="3">
        <v>0</v>
      </c>
      <c r="J14" s="3">
        <f t="shared" si="2"/>
        <v>0</v>
      </c>
      <c r="K14" s="1" t="s">
        <v>160</v>
      </c>
      <c r="L14" s="1" t="s">
        <v>107</v>
      </c>
      <c r="M14" s="1" t="s">
        <v>159</v>
      </c>
      <c r="O14" s="1" t="s">
        <v>160</v>
      </c>
      <c r="P14" s="1" t="s">
        <v>158</v>
      </c>
      <c r="R14" s="3">
        <v>0</v>
      </c>
      <c r="S14" s="3">
        <v>0</v>
      </c>
      <c r="T14" s="3">
        <v>0</v>
      </c>
      <c r="V14" s="3">
        <v>0</v>
      </c>
      <c r="W14" s="3">
        <v>0</v>
      </c>
      <c r="X14" s="3">
        <v>0</v>
      </c>
      <c r="Y14" s="3"/>
      <c r="AA14" s="3">
        <v>0</v>
      </c>
      <c r="AB14" s="3">
        <v>0</v>
      </c>
      <c r="AC14" s="3">
        <v>0</v>
      </c>
      <c r="AE14" s="3">
        <v>0</v>
      </c>
      <c r="AF14" s="3">
        <v>0</v>
      </c>
      <c r="AG14" s="3">
        <v>0</v>
      </c>
      <c r="AI14" s="3">
        <v>0</v>
      </c>
      <c r="AJ14" s="3">
        <v>0</v>
      </c>
      <c r="AK14" s="3">
        <v>0</v>
      </c>
      <c r="AL14" s="3"/>
      <c r="AN14" s="3">
        <v>0</v>
      </c>
      <c r="AO14" s="3">
        <v>0</v>
      </c>
      <c r="AP14" s="3">
        <v>0</v>
      </c>
      <c r="AQ14" s="18"/>
      <c r="AR14" s="3">
        <v>0</v>
      </c>
      <c r="AS14" s="3">
        <v>0</v>
      </c>
      <c r="AT14" s="3">
        <v>0</v>
      </c>
      <c r="AU14" s="32">
        <f t="shared" si="0"/>
        <v>0</v>
      </c>
      <c r="AV14" s="3">
        <f t="shared" si="1"/>
        <v>0</v>
      </c>
      <c r="AW14" s="3">
        <f t="shared" si="1"/>
        <v>0</v>
      </c>
      <c r="AX14" s="3">
        <f t="shared" si="1"/>
        <v>0</v>
      </c>
      <c r="AY14" s="3">
        <f t="shared" si="3"/>
        <v>0</v>
      </c>
    </row>
    <row r="15" spans="1:51" ht="13.5" thickBot="1" x14ac:dyDescent="0.25">
      <c r="A15" s="1" t="s">
        <v>8</v>
      </c>
      <c r="B15" s="9" t="s">
        <v>117</v>
      </c>
      <c r="C15" s="3">
        <v>663.04</v>
      </c>
      <c r="D15" s="4">
        <v>551.91</v>
      </c>
      <c r="F15" s="5"/>
      <c r="G15" s="9" t="s">
        <v>117</v>
      </c>
      <c r="H15" s="3">
        <v>264.88</v>
      </c>
      <c r="J15" s="3">
        <f t="shared" si="2"/>
        <v>1479.83</v>
      </c>
      <c r="K15" s="1" t="s">
        <v>78</v>
      </c>
      <c r="L15" s="1" t="s">
        <v>240</v>
      </c>
      <c r="M15" s="1" t="s">
        <v>241</v>
      </c>
      <c r="O15" s="1" t="s">
        <v>78</v>
      </c>
      <c r="P15" s="1" t="s">
        <v>8</v>
      </c>
      <c r="R15" s="3">
        <v>1473.15</v>
      </c>
      <c r="S15" s="3">
        <v>1286.54</v>
      </c>
      <c r="T15" s="3">
        <v>259.37</v>
      </c>
      <c r="V15" s="3">
        <v>2233.21</v>
      </c>
      <c r="W15" s="3">
        <v>1950.32</v>
      </c>
      <c r="X15" s="3">
        <v>264.88</v>
      </c>
      <c r="Y15" s="3"/>
      <c r="Z15" s="77">
        <v>268532</v>
      </c>
      <c r="AA15" s="3">
        <v>1532.93</v>
      </c>
      <c r="AB15" s="3">
        <v>1338.75</v>
      </c>
      <c r="AC15" s="3">
        <v>264.88</v>
      </c>
      <c r="AE15" s="3">
        <v>845.46</v>
      </c>
      <c r="AF15" s="3">
        <v>738.36</v>
      </c>
      <c r="AG15" s="3">
        <v>264.88</v>
      </c>
      <c r="AH15" s="18">
        <v>110704</v>
      </c>
      <c r="AI15" s="3">
        <v>663.04</v>
      </c>
      <c r="AJ15" s="3">
        <v>551.91</v>
      </c>
      <c r="AK15" s="3">
        <v>264.88</v>
      </c>
      <c r="AL15" s="3"/>
      <c r="AN15" s="3">
        <v>0</v>
      </c>
      <c r="AO15" s="3">
        <v>0</v>
      </c>
      <c r="AP15" s="3">
        <v>0</v>
      </c>
      <c r="AQ15" s="18"/>
      <c r="AR15" s="3">
        <v>0</v>
      </c>
      <c r="AS15" s="3">
        <v>0</v>
      </c>
      <c r="AT15" s="3">
        <v>0</v>
      </c>
      <c r="AU15" s="32">
        <f t="shared" si="0"/>
        <v>379236</v>
      </c>
      <c r="AV15" s="3">
        <f t="shared" si="1"/>
        <v>6747.79</v>
      </c>
      <c r="AW15" s="3">
        <f t="shared" si="1"/>
        <v>5865.8799999999992</v>
      </c>
      <c r="AX15" s="3">
        <f t="shared" si="1"/>
        <v>1318.8899999999999</v>
      </c>
      <c r="AY15" s="3">
        <f t="shared" si="3"/>
        <v>13932.559999999998</v>
      </c>
    </row>
    <row r="16" spans="1:51" ht="13.5" thickBot="1" x14ac:dyDescent="0.25">
      <c r="A16" s="1" t="s">
        <v>9</v>
      </c>
      <c r="B16" s="9" t="s">
        <v>117</v>
      </c>
      <c r="C16" s="3">
        <v>49.28</v>
      </c>
      <c r="D16" s="4">
        <v>41.02</v>
      </c>
      <c r="F16" s="5"/>
      <c r="G16" s="9" t="s">
        <v>117</v>
      </c>
      <c r="H16" s="3">
        <v>264.88</v>
      </c>
      <c r="J16" s="3">
        <f t="shared" si="2"/>
        <v>355.18</v>
      </c>
      <c r="K16" s="1" t="s">
        <v>78</v>
      </c>
      <c r="L16" s="1" t="s">
        <v>240</v>
      </c>
      <c r="M16" s="1" t="s">
        <v>241</v>
      </c>
      <c r="O16" s="1" t="s">
        <v>78</v>
      </c>
      <c r="P16" s="1" t="s">
        <v>9</v>
      </c>
      <c r="R16" s="3">
        <v>55.51</v>
      </c>
      <c r="S16" s="3">
        <v>48.48</v>
      </c>
      <c r="T16" s="3">
        <v>259.37</v>
      </c>
      <c r="V16" s="3">
        <v>42.7</v>
      </c>
      <c r="W16" s="3">
        <v>37.29</v>
      </c>
      <c r="X16" s="3">
        <v>264.88</v>
      </c>
      <c r="Y16" s="3"/>
      <c r="Z16" s="77">
        <v>11968</v>
      </c>
      <c r="AA16" s="3">
        <v>68.319999999999993</v>
      </c>
      <c r="AB16" s="3">
        <v>59.67</v>
      </c>
      <c r="AC16" s="3">
        <v>264.88</v>
      </c>
      <c r="AE16" s="3">
        <v>59.78</v>
      </c>
      <c r="AF16" s="3">
        <v>52.21</v>
      </c>
      <c r="AG16" s="3">
        <v>264.88</v>
      </c>
      <c r="AH16" s="18">
        <v>8228</v>
      </c>
      <c r="AI16" s="3">
        <v>49.28</v>
      </c>
      <c r="AJ16" s="3">
        <v>41.02</v>
      </c>
      <c r="AK16" s="3">
        <v>264.88</v>
      </c>
      <c r="AL16" s="3"/>
      <c r="AN16" s="3">
        <v>0</v>
      </c>
      <c r="AO16" s="3">
        <v>0</v>
      </c>
      <c r="AP16" s="3">
        <v>0</v>
      </c>
      <c r="AQ16" s="18"/>
      <c r="AR16" s="3">
        <v>0</v>
      </c>
      <c r="AS16" s="3">
        <v>0</v>
      </c>
      <c r="AT16" s="3">
        <v>0</v>
      </c>
      <c r="AU16" s="32">
        <f t="shared" si="0"/>
        <v>20196</v>
      </c>
      <c r="AV16" s="3">
        <f t="shared" si="1"/>
        <v>275.59000000000003</v>
      </c>
      <c r="AW16" s="3">
        <f t="shared" si="1"/>
        <v>238.67000000000002</v>
      </c>
      <c r="AX16" s="3">
        <f t="shared" si="1"/>
        <v>1318.8899999999999</v>
      </c>
      <c r="AY16" s="3">
        <f t="shared" si="3"/>
        <v>1833.1499999999999</v>
      </c>
    </row>
    <row r="17" spans="1:54" ht="13.5" thickBot="1" x14ac:dyDescent="0.25">
      <c r="A17" s="1" t="s">
        <v>10</v>
      </c>
      <c r="B17" s="9" t="s">
        <v>117</v>
      </c>
      <c r="C17" s="3">
        <v>734.72</v>
      </c>
      <c r="D17" s="4">
        <v>611.57000000000005</v>
      </c>
      <c r="F17" s="5"/>
      <c r="G17" s="9" t="s">
        <v>117</v>
      </c>
      <c r="H17" s="3">
        <v>529.79</v>
      </c>
      <c r="J17" s="3">
        <f t="shared" si="2"/>
        <v>1876.08</v>
      </c>
      <c r="K17" s="1" t="s">
        <v>78</v>
      </c>
      <c r="L17" s="1" t="s">
        <v>240</v>
      </c>
      <c r="M17" s="1" t="s">
        <v>241</v>
      </c>
      <c r="O17" s="1" t="s">
        <v>78</v>
      </c>
      <c r="P17" s="1" t="s">
        <v>10</v>
      </c>
      <c r="R17" s="3">
        <v>922.32</v>
      </c>
      <c r="S17" s="3">
        <v>805.49</v>
      </c>
      <c r="T17" s="3">
        <v>518.78</v>
      </c>
      <c r="V17" s="3">
        <v>640.5</v>
      </c>
      <c r="W17" s="3">
        <v>559.37</v>
      </c>
      <c r="X17" s="3">
        <v>529.79</v>
      </c>
      <c r="Y17" s="3"/>
      <c r="Z17" s="77">
        <v>137632</v>
      </c>
      <c r="AA17" s="3">
        <v>785.68</v>
      </c>
      <c r="AB17" s="3">
        <v>686.15</v>
      </c>
      <c r="AC17" s="3">
        <v>529.79</v>
      </c>
      <c r="AE17" s="3">
        <v>811.3</v>
      </c>
      <c r="AF17" s="3">
        <v>708.53</v>
      </c>
      <c r="AG17" s="3">
        <v>529.79</v>
      </c>
      <c r="AH17" s="18">
        <v>122672</v>
      </c>
      <c r="AI17" s="3">
        <v>734.72</v>
      </c>
      <c r="AJ17" s="3">
        <v>0</v>
      </c>
      <c r="AK17" s="3">
        <v>0</v>
      </c>
      <c r="AL17" s="3"/>
      <c r="AN17" s="3">
        <v>0</v>
      </c>
      <c r="AO17" s="3">
        <v>0</v>
      </c>
      <c r="AP17" s="3">
        <v>0</v>
      </c>
      <c r="AQ17" s="18"/>
      <c r="AR17" s="3">
        <v>0</v>
      </c>
      <c r="AS17" s="3">
        <v>0</v>
      </c>
      <c r="AT17" s="3">
        <v>0</v>
      </c>
      <c r="AU17" s="32">
        <f t="shared" si="0"/>
        <v>260304</v>
      </c>
      <c r="AV17" s="3">
        <f t="shared" si="1"/>
        <v>3894.5200000000004</v>
      </c>
      <c r="AW17" s="3">
        <f t="shared" si="1"/>
        <v>2759.54</v>
      </c>
      <c r="AX17" s="3">
        <f t="shared" si="1"/>
        <v>2108.1499999999996</v>
      </c>
      <c r="AY17" s="3">
        <f t="shared" si="3"/>
        <v>8762.2099999999991</v>
      </c>
    </row>
    <row r="18" spans="1:54" ht="13.5" thickBot="1" x14ac:dyDescent="0.25">
      <c r="A18" s="1" t="s">
        <v>11</v>
      </c>
      <c r="B18" s="9" t="s">
        <v>117</v>
      </c>
      <c r="C18" s="3">
        <v>994.56</v>
      </c>
      <c r="D18" s="4">
        <v>827.86</v>
      </c>
      <c r="F18" s="5"/>
      <c r="G18" s="9" t="s">
        <v>117</v>
      </c>
      <c r="H18" s="3">
        <v>529.79</v>
      </c>
      <c r="J18" s="3">
        <f>C18+D18+H18</f>
        <v>2352.21</v>
      </c>
      <c r="K18" s="1" t="s">
        <v>79</v>
      </c>
      <c r="L18" s="1" t="s">
        <v>240</v>
      </c>
      <c r="M18" s="55" t="s">
        <v>244</v>
      </c>
      <c r="O18" s="1" t="s">
        <v>79</v>
      </c>
      <c r="P18" s="1" t="s">
        <v>11</v>
      </c>
      <c r="R18" s="3">
        <v>828.38</v>
      </c>
      <c r="S18" s="3">
        <v>723.45</v>
      </c>
      <c r="T18" s="3">
        <v>520.67999999999995</v>
      </c>
      <c r="V18" s="3">
        <v>1020.53</v>
      </c>
      <c r="W18" s="3">
        <v>891.25</v>
      </c>
      <c r="X18" s="3">
        <v>529.79</v>
      </c>
      <c r="Y18" s="3"/>
      <c r="Z18" s="77">
        <v>238612</v>
      </c>
      <c r="AA18" s="3">
        <v>1362.13</v>
      </c>
      <c r="AB18" s="3">
        <v>1189.58</v>
      </c>
      <c r="AC18" s="3">
        <v>529.79</v>
      </c>
      <c r="AD18" s="120">
        <v>145112</v>
      </c>
      <c r="AE18" s="3">
        <v>828.38</v>
      </c>
      <c r="AF18" s="3">
        <v>723.45</v>
      </c>
      <c r="AG18" s="3">
        <v>529.79</v>
      </c>
      <c r="AH18" s="18">
        <v>166056</v>
      </c>
      <c r="AI18" s="3">
        <v>994.56</v>
      </c>
      <c r="AJ18" s="3">
        <v>827.86</v>
      </c>
      <c r="AK18" s="3">
        <v>529.79</v>
      </c>
      <c r="AL18" s="3"/>
      <c r="AN18" s="3">
        <v>0</v>
      </c>
      <c r="AO18" s="3">
        <v>0</v>
      </c>
      <c r="AP18" s="3">
        <v>0</v>
      </c>
      <c r="AQ18" s="18"/>
      <c r="AR18" s="3">
        <v>0</v>
      </c>
      <c r="AS18" s="3">
        <v>0</v>
      </c>
      <c r="AT18" s="3">
        <v>0</v>
      </c>
      <c r="AU18" s="32">
        <f t="shared" si="0"/>
        <v>549780</v>
      </c>
      <c r="AV18" s="3">
        <f t="shared" si="1"/>
        <v>5033.9799999999996</v>
      </c>
      <c r="AW18" s="3">
        <f t="shared" si="1"/>
        <v>4355.5899999999992</v>
      </c>
      <c r="AX18" s="3">
        <f t="shared" si="1"/>
        <v>2639.8399999999997</v>
      </c>
      <c r="AY18" s="3">
        <f t="shared" si="3"/>
        <v>12029.41</v>
      </c>
    </row>
    <row r="19" spans="1:54" ht="13.5" thickBot="1" x14ac:dyDescent="0.25">
      <c r="A19" s="1" t="s">
        <v>12</v>
      </c>
      <c r="B19" s="9" t="s">
        <v>117</v>
      </c>
      <c r="C19" s="3">
        <v>336</v>
      </c>
      <c r="D19" s="4">
        <v>279.68</v>
      </c>
      <c r="F19" s="5"/>
      <c r="G19" s="9" t="s">
        <v>117</v>
      </c>
      <c r="H19" s="3">
        <v>264.88</v>
      </c>
      <c r="J19" s="3">
        <f t="shared" si="2"/>
        <v>880.56000000000006</v>
      </c>
      <c r="K19" s="1" t="s">
        <v>79</v>
      </c>
      <c r="L19" s="1" t="s">
        <v>240</v>
      </c>
      <c r="M19" s="55" t="s">
        <v>244</v>
      </c>
      <c r="O19" s="1" t="s">
        <v>79</v>
      </c>
      <c r="P19" s="1" t="s">
        <v>12</v>
      </c>
      <c r="R19" s="3">
        <v>1285.27</v>
      </c>
      <c r="S19" s="3">
        <v>1122.46</v>
      </c>
      <c r="T19" s="3">
        <v>260.32</v>
      </c>
      <c r="V19" s="3">
        <v>1379.21</v>
      </c>
      <c r="W19" s="3">
        <v>1204.5</v>
      </c>
      <c r="X19" s="3">
        <v>264.88</v>
      </c>
      <c r="Y19" s="3"/>
      <c r="Z19" s="77">
        <v>130152</v>
      </c>
      <c r="AA19" s="3">
        <v>742.98</v>
      </c>
      <c r="AB19" s="3">
        <v>648.86</v>
      </c>
      <c r="AC19" s="3">
        <v>264.88</v>
      </c>
      <c r="AD19" s="120">
        <v>63580</v>
      </c>
      <c r="AE19" s="3">
        <v>362.95</v>
      </c>
      <c r="AF19" s="3">
        <v>316.97000000000003</v>
      </c>
      <c r="AG19" s="3">
        <v>264.88</v>
      </c>
      <c r="AH19" s="18">
        <v>56100</v>
      </c>
      <c r="AI19" s="3">
        <v>336</v>
      </c>
      <c r="AJ19" s="3">
        <v>279.68</v>
      </c>
      <c r="AK19" s="3">
        <v>264.88</v>
      </c>
      <c r="AL19" s="3"/>
      <c r="AN19" s="3">
        <v>0</v>
      </c>
      <c r="AO19" s="3">
        <v>0</v>
      </c>
      <c r="AP19" s="3">
        <v>0</v>
      </c>
      <c r="AQ19" s="18"/>
      <c r="AR19" s="3">
        <v>0</v>
      </c>
      <c r="AS19" s="3">
        <v>0</v>
      </c>
      <c r="AT19" s="3">
        <v>0</v>
      </c>
      <c r="AU19" s="32">
        <f t="shared" si="0"/>
        <v>249832</v>
      </c>
      <c r="AV19" s="3">
        <f t="shared" si="1"/>
        <v>4106.41</v>
      </c>
      <c r="AW19" s="3">
        <f t="shared" si="1"/>
        <v>3572.47</v>
      </c>
      <c r="AX19" s="3">
        <f t="shared" si="1"/>
        <v>1319.8400000000001</v>
      </c>
      <c r="AY19" s="3">
        <f t="shared" si="3"/>
        <v>8998.7199999999993</v>
      </c>
      <c r="AZ19" s="3"/>
    </row>
    <row r="20" spans="1:54" ht="13.5" thickBot="1" x14ac:dyDescent="0.25">
      <c r="A20" s="1" t="s">
        <v>13</v>
      </c>
      <c r="B20" s="9" t="s">
        <v>117</v>
      </c>
      <c r="C20" s="3">
        <v>470.4</v>
      </c>
      <c r="D20" s="4">
        <v>391.56</v>
      </c>
      <c r="F20" s="5"/>
      <c r="G20" s="9" t="s">
        <v>117</v>
      </c>
      <c r="H20" s="3">
        <v>264.88</v>
      </c>
      <c r="J20" s="3">
        <f t="shared" si="2"/>
        <v>1126.8400000000001</v>
      </c>
      <c r="K20" s="1" t="s">
        <v>80</v>
      </c>
      <c r="L20" s="1" t="s">
        <v>240</v>
      </c>
      <c r="M20" s="1" t="s">
        <v>241</v>
      </c>
      <c r="O20" s="1" t="s">
        <v>80</v>
      </c>
      <c r="P20" s="1" t="s">
        <v>13</v>
      </c>
      <c r="R20" s="3">
        <v>1182.79</v>
      </c>
      <c r="S20" s="3">
        <v>1032.96</v>
      </c>
      <c r="T20" s="3">
        <v>259.37</v>
      </c>
      <c r="V20" s="3">
        <v>1844.64</v>
      </c>
      <c r="W20" s="3">
        <v>1610.97</v>
      </c>
      <c r="X20" s="3">
        <v>264.88</v>
      </c>
      <c r="Y20" s="3"/>
      <c r="Z20" s="77">
        <v>264792</v>
      </c>
      <c r="AA20" s="3">
        <v>1511.58</v>
      </c>
      <c r="AB20" s="3">
        <v>1320.1</v>
      </c>
      <c r="AC20" s="3">
        <v>264.88</v>
      </c>
      <c r="AE20" s="3">
        <v>930.86</v>
      </c>
      <c r="AF20" s="3">
        <v>812.94</v>
      </c>
      <c r="AG20" s="3">
        <v>264.88</v>
      </c>
      <c r="AH20" s="18">
        <v>78540</v>
      </c>
      <c r="AI20" s="3">
        <v>470.4</v>
      </c>
      <c r="AJ20" s="3">
        <v>391.56</v>
      </c>
      <c r="AK20" s="3">
        <v>264.88</v>
      </c>
      <c r="AL20" s="3"/>
      <c r="AN20" s="3">
        <v>0</v>
      </c>
      <c r="AO20" s="3">
        <v>0</v>
      </c>
      <c r="AP20" s="3">
        <v>0</v>
      </c>
      <c r="AQ20" s="18"/>
      <c r="AR20" s="3">
        <v>0</v>
      </c>
      <c r="AS20" s="3">
        <v>0</v>
      </c>
      <c r="AT20" s="3">
        <v>0</v>
      </c>
      <c r="AU20" s="32">
        <f>+Q20+U20+Z20+AD20+AH20+AM20+AQ20</f>
        <v>343332</v>
      </c>
      <c r="AV20" s="3">
        <f t="shared" si="1"/>
        <v>5940.2699999999995</v>
      </c>
      <c r="AW20" s="3">
        <f t="shared" si="1"/>
        <v>5168.5300000000007</v>
      </c>
      <c r="AX20" s="3">
        <f t="shared" si="1"/>
        <v>1318.8899999999999</v>
      </c>
      <c r="AY20" s="3">
        <f t="shared" si="3"/>
        <v>12427.689999999999</v>
      </c>
    </row>
    <row r="21" spans="1:54" ht="13.5" thickBot="1" x14ac:dyDescent="0.25">
      <c r="A21" s="1" t="s">
        <v>14</v>
      </c>
      <c r="B21" s="9" t="s">
        <v>117</v>
      </c>
      <c r="C21" s="3">
        <v>689.92</v>
      </c>
      <c r="D21" s="4">
        <v>574.28</v>
      </c>
      <c r="F21" s="5"/>
      <c r="G21" s="9" t="s">
        <v>117</v>
      </c>
      <c r="H21" s="3">
        <v>396.42</v>
      </c>
      <c r="J21" s="3">
        <f t="shared" si="2"/>
        <v>1660.62</v>
      </c>
      <c r="K21" s="1" t="s">
        <v>80</v>
      </c>
      <c r="L21" s="1" t="s">
        <v>240</v>
      </c>
      <c r="M21" s="1" t="s">
        <v>241</v>
      </c>
      <c r="O21" s="1" t="s">
        <v>80</v>
      </c>
      <c r="P21" s="1" t="s">
        <v>14</v>
      </c>
      <c r="R21" s="3">
        <v>947.94</v>
      </c>
      <c r="S21" s="3">
        <v>827.86</v>
      </c>
      <c r="T21" s="3">
        <v>388.18</v>
      </c>
      <c r="V21" s="3">
        <v>794.22</v>
      </c>
      <c r="W21" s="3">
        <v>693.61</v>
      </c>
      <c r="X21" s="3">
        <v>396.42</v>
      </c>
      <c r="Y21" s="3"/>
      <c r="Z21" s="77">
        <v>173536</v>
      </c>
      <c r="AA21" s="3">
        <v>990.64</v>
      </c>
      <c r="AB21" s="3">
        <v>865.15</v>
      </c>
      <c r="AC21" s="3">
        <v>396.42</v>
      </c>
      <c r="AE21" s="3">
        <v>815.57</v>
      </c>
      <c r="AF21" s="3">
        <v>712.26</v>
      </c>
      <c r="AG21" s="3">
        <v>396.42</v>
      </c>
      <c r="AH21" s="18">
        <v>115192</v>
      </c>
      <c r="AI21" s="3">
        <v>689.92</v>
      </c>
      <c r="AJ21" s="3">
        <v>574.28</v>
      </c>
      <c r="AK21" s="3">
        <v>396.42</v>
      </c>
      <c r="AL21" s="3"/>
      <c r="AN21" s="3">
        <v>0</v>
      </c>
      <c r="AO21" s="3">
        <v>0</v>
      </c>
      <c r="AP21" s="3">
        <v>0</v>
      </c>
      <c r="AQ21" s="18"/>
      <c r="AR21" s="3">
        <v>0</v>
      </c>
      <c r="AS21" s="3">
        <v>0</v>
      </c>
      <c r="AT21" s="3">
        <v>0</v>
      </c>
      <c r="AU21" s="32">
        <f t="shared" ref="AU21:AU87" si="4">+Q21+U21+Z21+AD21+AH21+AM21+AQ21</f>
        <v>288728</v>
      </c>
      <c r="AV21" s="3">
        <f t="shared" si="1"/>
        <v>4238.29</v>
      </c>
      <c r="AW21" s="3">
        <f t="shared" si="1"/>
        <v>3673.16</v>
      </c>
      <c r="AX21" s="3">
        <f t="shared" si="1"/>
        <v>1973.8600000000001</v>
      </c>
      <c r="AY21" s="3">
        <f t="shared" si="3"/>
        <v>9885.31</v>
      </c>
    </row>
    <row r="22" spans="1:54" ht="13.5" thickBot="1" x14ac:dyDescent="0.25">
      <c r="A22" s="1" t="s">
        <v>15</v>
      </c>
      <c r="B22" s="9" t="s">
        <v>117</v>
      </c>
      <c r="C22" s="3">
        <v>201.6</v>
      </c>
      <c r="D22" s="4">
        <v>169.81</v>
      </c>
      <c r="F22" s="5"/>
      <c r="G22" s="9" t="s">
        <v>117</v>
      </c>
      <c r="H22" s="3">
        <v>264.88</v>
      </c>
      <c r="J22" s="3">
        <f t="shared" si="2"/>
        <v>636.29</v>
      </c>
      <c r="K22" s="1" t="s">
        <v>81</v>
      </c>
      <c r="L22" s="1" t="s">
        <v>240</v>
      </c>
      <c r="M22" s="1" t="s">
        <v>261</v>
      </c>
      <c r="O22" s="1" t="s">
        <v>81</v>
      </c>
      <c r="P22" s="1" t="s">
        <v>15</v>
      </c>
      <c r="R22" s="3">
        <v>64.05</v>
      </c>
      <c r="S22" s="3">
        <v>56.6</v>
      </c>
      <c r="T22" s="3">
        <v>263.82</v>
      </c>
      <c r="U22" s="77">
        <v>40392</v>
      </c>
      <c r="V22" s="3">
        <v>230.58</v>
      </c>
      <c r="W22" s="3">
        <v>203.77</v>
      </c>
      <c r="X22" s="3">
        <v>264.88</v>
      </c>
      <c r="Y22" s="3"/>
      <c r="Z22" s="77">
        <v>38896</v>
      </c>
      <c r="AA22" s="3">
        <v>222.04</v>
      </c>
      <c r="AB22" s="3">
        <v>196.23</v>
      </c>
      <c r="AC22" s="3">
        <v>264.88</v>
      </c>
      <c r="AD22" s="120">
        <v>32912</v>
      </c>
      <c r="AE22" s="3">
        <v>187.88</v>
      </c>
      <c r="AF22" s="3">
        <v>166.04</v>
      </c>
      <c r="AG22" s="3">
        <v>264.88</v>
      </c>
      <c r="AH22" s="18">
        <f>13464+20196</f>
        <v>33660</v>
      </c>
      <c r="AI22" s="3">
        <v>201.6</v>
      </c>
      <c r="AJ22" s="3">
        <v>169.81</v>
      </c>
      <c r="AK22" s="3">
        <v>264.88</v>
      </c>
      <c r="AL22" s="3"/>
      <c r="AN22" s="3">
        <v>0</v>
      </c>
      <c r="AO22" s="3">
        <v>0</v>
      </c>
      <c r="AP22" s="3">
        <v>0</v>
      </c>
      <c r="AQ22" s="18"/>
      <c r="AR22" s="3">
        <v>0</v>
      </c>
      <c r="AS22" s="3">
        <v>0</v>
      </c>
      <c r="AT22" s="3">
        <v>0</v>
      </c>
      <c r="AU22" s="32">
        <f t="shared" si="4"/>
        <v>145860</v>
      </c>
      <c r="AV22" s="3">
        <f t="shared" si="1"/>
        <v>906.15</v>
      </c>
      <c r="AW22" s="3">
        <f t="shared" si="1"/>
        <v>792.45</v>
      </c>
      <c r="AX22" s="3">
        <f t="shared" si="1"/>
        <v>1323.3400000000001</v>
      </c>
      <c r="AY22" s="3">
        <f t="shared" si="3"/>
        <v>3021.94</v>
      </c>
      <c r="BB22" s="3"/>
    </row>
    <row r="23" spans="1:54" ht="13.5" thickBot="1" x14ac:dyDescent="0.25">
      <c r="A23" s="1" t="s">
        <v>16</v>
      </c>
      <c r="B23" s="9" t="s">
        <v>117</v>
      </c>
      <c r="C23" s="3">
        <v>124.81</v>
      </c>
      <c r="D23" s="4">
        <v>0</v>
      </c>
      <c r="F23" s="5"/>
      <c r="G23" s="9" t="s">
        <v>119</v>
      </c>
      <c r="H23" s="3">
        <v>0</v>
      </c>
      <c r="J23" s="3">
        <f t="shared" si="2"/>
        <v>124.81</v>
      </c>
      <c r="K23" s="1" t="s">
        <v>81</v>
      </c>
      <c r="L23" s="1" t="s">
        <v>240</v>
      </c>
      <c r="M23" s="1" t="s">
        <v>253</v>
      </c>
      <c r="O23" s="1" t="s">
        <v>81</v>
      </c>
      <c r="P23" s="1" t="s">
        <v>16</v>
      </c>
      <c r="R23" s="3">
        <v>118.87</v>
      </c>
      <c r="S23" s="3">
        <v>0</v>
      </c>
      <c r="T23" s="3">
        <v>0</v>
      </c>
      <c r="U23" s="77">
        <v>0</v>
      </c>
      <c r="V23" s="3">
        <v>118.87</v>
      </c>
      <c r="W23" s="3">
        <v>0</v>
      </c>
      <c r="X23" s="3">
        <v>0</v>
      </c>
      <c r="Y23" s="3"/>
      <c r="Z23" s="77">
        <v>0</v>
      </c>
      <c r="AA23" s="3">
        <v>118.87</v>
      </c>
      <c r="AB23" s="3">
        <v>0</v>
      </c>
      <c r="AC23" s="3">
        <v>0</v>
      </c>
      <c r="AD23" s="120">
        <v>0</v>
      </c>
      <c r="AE23" s="3">
        <v>118.87</v>
      </c>
      <c r="AF23" s="3">
        <v>0</v>
      </c>
      <c r="AG23" s="3">
        <v>0</v>
      </c>
      <c r="AH23" s="18">
        <v>0</v>
      </c>
      <c r="AI23" s="3">
        <v>124.81</v>
      </c>
      <c r="AJ23" s="3">
        <v>0</v>
      </c>
      <c r="AK23" s="3">
        <v>0</v>
      </c>
      <c r="AL23" s="3"/>
      <c r="AN23" s="3">
        <v>0</v>
      </c>
      <c r="AO23" s="3">
        <v>0</v>
      </c>
      <c r="AP23" s="3">
        <v>0</v>
      </c>
      <c r="AQ23" s="18"/>
      <c r="AR23" s="3">
        <v>0</v>
      </c>
      <c r="AS23" s="3">
        <v>0</v>
      </c>
      <c r="AT23" s="3">
        <v>0</v>
      </c>
      <c r="AU23" s="32">
        <f t="shared" si="4"/>
        <v>0</v>
      </c>
      <c r="AV23" s="3">
        <f t="shared" si="1"/>
        <v>600.29</v>
      </c>
      <c r="AW23" s="3">
        <f t="shared" si="1"/>
        <v>0</v>
      </c>
      <c r="AX23" s="3">
        <f t="shared" si="1"/>
        <v>0</v>
      </c>
      <c r="AY23" s="3">
        <f t="shared" si="3"/>
        <v>600.29</v>
      </c>
    </row>
    <row r="24" spans="1:54" ht="13.5" thickBot="1" x14ac:dyDescent="0.25">
      <c r="A24" s="1" t="s">
        <v>17</v>
      </c>
      <c r="B24" s="9" t="s">
        <v>117</v>
      </c>
      <c r="C24" s="3">
        <v>124.81</v>
      </c>
      <c r="D24" s="4">
        <v>0</v>
      </c>
      <c r="F24" s="5"/>
      <c r="G24" s="9" t="s">
        <v>119</v>
      </c>
      <c r="H24" s="3">
        <v>0</v>
      </c>
      <c r="J24" s="3">
        <f t="shared" si="2"/>
        <v>124.81</v>
      </c>
      <c r="K24" s="1" t="s">
        <v>81</v>
      </c>
      <c r="L24" s="1" t="s">
        <v>240</v>
      </c>
      <c r="M24" s="1" t="s">
        <v>253</v>
      </c>
      <c r="O24" s="1" t="s">
        <v>81</v>
      </c>
      <c r="P24" s="1" t="s">
        <v>17</v>
      </c>
      <c r="R24" s="3">
        <v>118.87</v>
      </c>
      <c r="S24" s="3">
        <v>0</v>
      </c>
      <c r="T24" s="3">
        <v>0</v>
      </c>
      <c r="V24" s="3">
        <v>118.87</v>
      </c>
      <c r="W24" s="3">
        <v>0</v>
      </c>
      <c r="X24" s="3">
        <v>0</v>
      </c>
      <c r="Y24" s="3"/>
      <c r="AA24" s="3">
        <v>118.87</v>
      </c>
      <c r="AB24" s="3">
        <v>0</v>
      </c>
      <c r="AC24" s="3">
        <v>0</v>
      </c>
      <c r="AD24" s="120">
        <v>0</v>
      </c>
      <c r="AE24" s="3">
        <v>118.87</v>
      </c>
      <c r="AF24" s="3">
        <v>0</v>
      </c>
      <c r="AG24" s="3">
        <v>0</v>
      </c>
      <c r="AH24" s="18">
        <v>0</v>
      </c>
      <c r="AI24" s="3">
        <v>124.81</v>
      </c>
      <c r="AJ24" s="3">
        <v>0</v>
      </c>
      <c r="AK24" s="3">
        <v>0</v>
      </c>
      <c r="AL24" s="3"/>
      <c r="AN24" s="3">
        <v>0</v>
      </c>
      <c r="AO24" s="3">
        <v>0</v>
      </c>
      <c r="AP24" s="3">
        <v>0</v>
      </c>
      <c r="AQ24" s="18"/>
      <c r="AR24" s="3">
        <v>0</v>
      </c>
      <c r="AS24" s="3">
        <v>0</v>
      </c>
      <c r="AT24" s="3">
        <v>0</v>
      </c>
      <c r="AU24" s="32">
        <f t="shared" si="4"/>
        <v>0</v>
      </c>
      <c r="AV24" s="3">
        <f t="shared" si="1"/>
        <v>600.29</v>
      </c>
      <c r="AW24" s="3">
        <f t="shared" si="1"/>
        <v>0</v>
      </c>
      <c r="AX24" s="3">
        <f t="shared" si="1"/>
        <v>0</v>
      </c>
      <c r="AY24" s="3">
        <f t="shared" si="3"/>
        <v>600.29</v>
      </c>
    </row>
    <row r="25" spans="1:54" ht="13.5" thickBot="1" x14ac:dyDescent="0.25">
      <c r="A25" s="1" t="s">
        <v>18</v>
      </c>
      <c r="B25" s="9" t="s">
        <v>117</v>
      </c>
      <c r="C25" s="3">
        <v>62.72</v>
      </c>
      <c r="D25" s="4">
        <v>0</v>
      </c>
      <c r="F25" s="5"/>
      <c r="G25" s="9" t="s">
        <v>117</v>
      </c>
      <c r="H25" s="3">
        <v>264.88</v>
      </c>
      <c r="J25" s="3">
        <f t="shared" si="2"/>
        <v>327.60000000000002</v>
      </c>
      <c r="K25" s="1" t="s">
        <v>81</v>
      </c>
      <c r="L25" s="1" t="s">
        <v>240</v>
      </c>
      <c r="M25" s="1" t="s">
        <v>255</v>
      </c>
      <c r="O25" s="1" t="s">
        <v>81</v>
      </c>
      <c r="P25" s="1" t="s">
        <v>18</v>
      </c>
      <c r="R25" s="3">
        <v>452.62</v>
      </c>
      <c r="S25" s="3">
        <v>0</v>
      </c>
      <c r="T25" s="3">
        <v>263.82</v>
      </c>
      <c r="V25" s="3">
        <v>444.08</v>
      </c>
      <c r="W25" s="3">
        <v>0</v>
      </c>
      <c r="X25" s="3">
        <v>264.88</v>
      </c>
      <c r="Y25" s="3"/>
      <c r="AA25" s="3">
        <v>473.97</v>
      </c>
      <c r="AB25" s="3">
        <v>0</v>
      </c>
      <c r="AC25" s="3">
        <v>264.88</v>
      </c>
      <c r="AD25" s="120">
        <v>47124</v>
      </c>
      <c r="AE25" s="3">
        <v>269.01</v>
      </c>
      <c r="AF25" s="3">
        <v>0</v>
      </c>
      <c r="AG25" s="3">
        <v>264.88</v>
      </c>
      <c r="AH25" s="18">
        <f>9724+748</f>
        <v>10472</v>
      </c>
      <c r="AI25" s="3">
        <v>62.72</v>
      </c>
      <c r="AJ25" s="3">
        <v>0</v>
      </c>
      <c r="AK25" s="3">
        <v>264.88</v>
      </c>
      <c r="AL25" s="3"/>
      <c r="AN25" s="3">
        <v>0</v>
      </c>
      <c r="AO25" s="3">
        <v>0</v>
      </c>
      <c r="AP25" s="3">
        <v>0</v>
      </c>
      <c r="AQ25" s="18"/>
      <c r="AR25" s="3">
        <v>0</v>
      </c>
      <c r="AS25" s="3">
        <v>0</v>
      </c>
      <c r="AT25" s="3">
        <v>0</v>
      </c>
      <c r="AU25" s="32">
        <f t="shared" si="4"/>
        <v>57596</v>
      </c>
      <c r="AV25" s="3">
        <f t="shared" si="1"/>
        <v>1702.4</v>
      </c>
      <c r="AW25" s="3">
        <f t="shared" si="1"/>
        <v>0</v>
      </c>
      <c r="AX25" s="3">
        <f t="shared" si="1"/>
        <v>1323.3400000000001</v>
      </c>
      <c r="AY25" s="3">
        <f t="shared" si="3"/>
        <v>3025.7400000000002</v>
      </c>
      <c r="BA25" s="3"/>
    </row>
    <row r="26" spans="1:54" ht="13.5" thickBot="1" x14ac:dyDescent="0.25">
      <c r="A26" s="1" t="s">
        <v>19</v>
      </c>
      <c r="B26" s="9" t="s">
        <v>117</v>
      </c>
      <c r="C26" s="3">
        <v>138.88</v>
      </c>
      <c r="D26" s="4">
        <v>116.98</v>
      </c>
      <c r="F26" s="5"/>
      <c r="G26" s="9" t="s">
        <v>117</v>
      </c>
      <c r="H26" s="3">
        <v>198.22</v>
      </c>
      <c r="J26" s="3">
        <f t="shared" si="2"/>
        <v>454.08000000000004</v>
      </c>
      <c r="K26" s="1" t="s">
        <v>81</v>
      </c>
      <c r="L26" s="1" t="s">
        <v>240</v>
      </c>
      <c r="M26" s="1" t="s">
        <v>262</v>
      </c>
      <c r="O26" s="1" t="s">
        <v>81</v>
      </c>
      <c r="P26" s="1" t="s">
        <v>19</v>
      </c>
      <c r="R26" s="3">
        <v>337.33</v>
      </c>
      <c r="S26" s="3">
        <v>298.11</v>
      </c>
      <c r="T26" s="3">
        <v>197.42</v>
      </c>
      <c r="V26" s="3">
        <v>175.07</v>
      </c>
      <c r="W26" s="3">
        <v>154.72</v>
      </c>
      <c r="X26" s="3">
        <v>198.22</v>
      </c>
      <c r="Y26" s="3"/>
      <c r="Z26" s="77">
        <v>24684</v>
      </c>
      <c r="AA26" s="3">
        <v>140.91</v>
      </c>
      <c r="AB26" s="3">
        <v>124.53</v>
      </c>
      <c r="AC26" s="3">
        <v>198.22</v>
      </c>
      <c r="AD26" s="120">
        <v>20944</v>
      </c>
      <c r="AE26" s="3">
        <v>119.56</v>
      </c>
      <c r="AF26" s="3">
        <v>105.66</v>
      </c>
      <c r="AG26" s="3">
        <v>198.22</v>
      </c>
      <c r="AH26" s="18">
        <f>8976+14212</f>
        <v>23188</v>
      </c>
      <c r="AI26" s="3">
        <v>138.88</v>
      </c>
      <c r="AJ26" s="3">
        <v>116.98</v>
      </c>
      <c r="AK26" s="3">
        <v>198.22</v>
      </c>
      <c r="AL26" s="3"/>
      <c r="AN26" s="3">
        <v>0</v>
      </c>
      <c r="AO26" s="3">
        <v>0</v>
      </c>
      <c r="AP26" s="3">
        <v>0</v>
      </c>
      <c r="AQ26" s="18"/>
      <c r="AR26" s="3">
        <v>0</v>
      </c>
      <c r="AS26" s="3">
        <v>0</v>
      </c>
      <c r="AT26" s="3">
        <v>0</v>
      </c>
      <c r="AU26" s="32">
        <f t="shared" si="4"/>
        <v>68816</v>
      </c>
      <c r="AV26" s="3">
        <f t="shared" si="1"/>
        <v>911.74999999999989</v>
      </c>
      <c r="AW26" s="3">
        <f t="shared" si="1"/>
        <v>800</v>
      </c>
      <c r="AX26" s="3">
        <f t="shared" si="1"/>
        <v>990.30000000000007</v>
      </c>
      <c r="AY26" s="3">
        <f t="shared" si="3"/>
        <v>2702.05</v>
      </c>
      <c r="BA26" s="3"/>
    </row>
    <row r="27" spans="1:54" ht="13.5" thickBot="1" x14ac:dyDescent="0.25">
      <c r="A27" s="1" t="s">
        <v>20</v>
      </c>
      <c r="B27" s="9" t="s">
        <v>117</v>
      </c>
      <c r="C27" s="3">
        <v>1106.56</v>
      </c>
      <c r="D27" s="4">
        <v>921.09</v>
      </c>
      <c r="F27" s="5"/>
      <c r="G27" s="9" t="s">
        <v>117</v>
      </c>
      <c r="H27" s="3">
        <v>264.88</v>
      </c>
      <c r="J27" s="3">
        <f t="shared" si="2"/>
        <v>2292.5300000000002</v>
      </c>
      <c r="K27" s="1" t="s">
        <v>82</v>
      </c>
      <c r="L27" s="1" t="s">
        <v>240</v>
      </c>
      <c r="M27" s="1" t="s">
        <v>259</v>
      </c>
      <c r="O27" s="1" t="s">
        <v>82</v>
      </c>
      <c r="P27" s="1" t="s">
        <v>20</v>
      </c>
      <c r="R27" s="3">
        <v>2292.9899999999998</v>
      </c>
      <c r="S27" s="3">
        <v>2002.53</v>
      </c>
      <c r="T27" s="3">
        <v>263.70999999999998</v>
      </c>
      <c r="V27" s="3">
        <v>1434.72</v>
      </c>
      <c r="W27" s="3">
        <v>1252.98</v>
      </c>
      <c r="X27" s="3">
        <v>264.88</v>
      </c>
      <c r="Y27" s="3"/>
      <c r="Z27" s="77">
        <v>134640</v>
      </c>
      <c r="AA27" s="3">
        <v>768.6</v>
      </c>
      <c r="AB27" s="3">
        <v>671.24</v>
      </c>
      <c r="AC27" s="3">
        <v>264.88</v>
      </c>
      <c r="AD27" s="120">
        <v>5984</v>
      </c>
      <c r="AE27" s="3">
        <v>34.159999999999997</v>
      </c>
      <c r="AF27" s="3">
        <v>29.83</v>
      </c>
      <c r="AG27" s="3">
        <v>264.88</v>
      </c>
      <c r="AH27" s="18">
        <f>39644+145112</f>
        <v>184756</v>
      </c>
      <c r="AI27" s="3">
        <v>1106.56</v>
      </c>
      <c r="AJ27" s="3">
        <v>921.09</v>
      </c>
      <c r="AK27" s="3">
        <v>264.88</v>
      </c>
      <c r="AL27" s="3"/>
      <c r="AN27" s="3">
        <v>0</v>
      </c>
      <c r="AO27" s="3">
        <v>0</v>
      </c>
      <c r="AP27" s="3">
        <v>0</v>
      </c>
      <c r="AQ27" s="18"/>
      <c r="AR27" s="3">
        <v>0</v>
      </c>
      <c r="AS27" s="3">
        <v>0</v>
      </c>
      <c r="AT27" s="3">
        <v>0</v>
      </c>
      <c r="AU27" s="32">
        <f t="shared" si="4"/>
        <v>325380</v>
      </c>
      <c r="AV27" s="3">
        <f t="shared" si="1"/>
        <v>5637.0300000000007</v>
      </c>
      <c r="AW27" s="3">
        <f t="shared" si="1"/>
        <v>4877.67</v>
      </c>
      <c r="AX27" s="3">
        <f t="shared" si="1"/>
        <v>1323.23</v>
      </c>
      <c r="AY27" s="3">
        <f t="shared" si="3"/>
        <v>11837.93</v>
      </c>
    </row>
    <row r="28" spans="1:54" ht="13.5" thickBot="1" x14ac:dyDescent="0.25">
      <c r="A28" s="1" t="s">
        <v>21</v>
      </c>
      <c r="B28" s="9" t="s">
        <v>117</v>
      </c>
      <c r="C28" s="3">
        <v>1133.44</v>
      </c>
      <c r="D28" s="4">
        <v>1376.04</v>
      </c>
      <c r="F28" s="5"/>
      <c r="G28" s="9" t="s">
        <v>117</v>
      </c>
      <c r="H28" s="3">
        <v>529.79</v>
      </c>
      <c r="J28" s="3">
        <f t="shared" si="2"/>
        <v>3039.27</v>
      </c>
      <c r="K28" s="1" t="s">
        <v>82</v>
      </c>
      <c r="L28" s="1" t="s">
        <v>240</v>
      </c>
      <c r="M28" s="1" t="s">
        <v>260</v>
      </c>
      <c r="O28" s="1" t="s">
        <v>82</v>
      </c>
      <c r="P28" s="1" t="s">
        <v>21</v>
      </c>
      <c r="R28" s="3">
        <v>341.6</v>
      </c>
      <c r="S28" s="3">
        <v>298.33</v>
      </c>
      <c r="T28" s="3">
        <v>527.46</v>
      </c>
      <c r="V28" s="3">
        <v>875.35</v>
      </c>
      <c r="W28" s="3">
        <v>764.47</v>
      </c>
      <c r="X28" s="3">
        <v>529.79</v>
      </c>
      <c r="Y28" s="3"/>
      <c r="Z28" s="77">
        <v>139876</v>
      </c>
      <c r="AA28" s="3">
        <v>798.49</v>
      </c>
      <c r="AB28" s="3">
        <v>697.34</v>
      </c>
      <c r="AC28" s="3">
        <v>529.79</v>
      </c>
      <c r="AD28" s="120">
        <v>127908</v>
      </c>
      <c r="AE28" s="3">
        <v>730.17</v>
      </c>
      <c r="AF28" s="3">
        <v>637.67999999999995</v>
      </c>
      <c r="AG28" s="3">
        <v>529.79</v>
      </c>
      <c r="AH28" s="18">
        <f>86768+189244</f>
        <v>276012</v>
      </c>
      <c r="AI28" s="3">
        <v>1133.44</v>
      </c>
      <c r="AJ28" s="3">
        <v>1376.04</v>
      </c>
      <c r="AK28" s="3">
        <v>529.79</v>
      </c>
      <c r="AL28" s="3"/>
      <c r="AN28" s="3">
        <v>0</v>
      </c>
      <c r="AO28" s="3">
        <v>0</v>
      </c>
      <c r="AP28" s="3">
        <v>0</v>
      </c>
      <c r="AQ28" s="18"/>
      <c r="AR28" s="3">
        <v>0</v>
      </c>
      <c r="AS28" s="3">
        <v>0</v>
      </c>
      <c r="AT28" s="3">
        <v>0</v>
      </c>
      <c r="AU28" s="32">
        <f t="shared" si="4"/>
        <v>543796</v>
      </c>
      <c r="AV28" s="3">
        <f t="shared" si="1"/>
        <v>3879.05</v>
      </c>
      <c r="AW28" s="3">
        <f t="shared" si="1"/>
        <v>3773.8599999999997</v>
      </c>
      <c r="AX28" s="3">
        <f t="shared" si="1"/>
        <v>2646.62</v>
      </c>
      <c r="AY28" s="3">
        <f t="shared" si="3"/>
        <v>10299.529999999999</v>
      </c>
    </row>
    <row r="29" spans="1:54" ht="13.5" thickBot="1" x14ac:dyDescent="0.25">
      <c r="A29" s="1" t="s">
        <v>22</v>
      </c>
      <c r="B29" s="9" t="s">
        <v>117</v>
      </c>
      <c r="C29" s="3">
        <v>120.96</v>
      </c>
      <c r="D29" s="4">
        <v>100.69</v>
      </c>
      <c r="F29" s="5"/>
      <c r="G29" s="9" t="s">
        <v>117</v>
      </c>
      <c r="H29" s="3">
        <v>264.88</v>
      </c>
      <c r="J29" s="3">
        <f t="shared" si="2"/>
        <v>486.53</v>
      </c>
      <c r="K29" s="1" t="s">
        <v>83</v>
      </c>
      <c r="L29" s="1" t="s">
        <v>240</v>
      </c>
      <c r="M29" s="1" t="s">
        <v>250</v>
      </c>
      <c r="O29" s="1" t="s">
        <v>83</v>
      </c>
      <c r="P29" s="1" t="s">
        <v>22</v>
      </c>
      <c r="R29" s="3">
        <v>1626.87</v>
      </c>
      <c r="S29" s="3">
        <v>1420.79</v>
      </c>
      <c r="T29" s="3">
        <v>263.08</v>
      </c>
      <c r="V29" s="3">
        <v>1140.0899999999999</v>
      </c>
      <c r="W29" s="3">
        <v>995.67</v>
      </c>
      <c r="X29" s="3">
        <v>264.88</v>
      </c>
      <c r="Y29" s="3"/>
      <c r="Z29" s="77">
        <v>125664</v>
      </c>
      <c r="AA29" s="3">
        <v>717.36</v>
      </c>
      <c r="AB29" s="3">
        <v>626.49</v>
      </c>
      <c r="AC29" s="3">
        <v>264.88</v>
      </c>
      <c r="AD29" s="120">
        <v>71808</v>
      </c>
      <c r="AE29" s="3">
        <v>409.92</v>
      </c>
      <c r="AF29" s="3">
        <v>357.99</v>
      </c>
      <c r="AG29" s="3">
        <v>264.88</v>
      </c>
      <c r="AH29" s="18">
        <f>748+19448</f>
        <v>20196</v>
      </c>
      <c r="AI29" s="3">
        <v>120.96</v>
      </c>
      <c r="AJ29" s="3">
        <v>100.69</v>
      </c>
      <c r="AK29" s="3">
        <v>264.88</v>
      </c>
      <c r="AL29" s="3"/>
      <c r="AN29" s="3">
        <v>0</v>
      </c>
      <c r="AO29" s="3">
        <v>0</v>
      </c>
      <c r="AP29" s="3">
        <v>0</v>
      </c>
      <c r="AQ29" s="18"/>
      <c r="AR29" s="3">
        <v>0</v>
      </c>
      <c r="AS29" s="3">
        <v>0</v>
      </c>
      <c r="AT29" s="3">
        <v>0</v>
      </c>
      <c r="AU29" s="32">
        <f t="shared" si="4"/>
        <v>217668</v>
      </c>
      <c r="AV29" s="3">
        <f t="shared" si="1"/>
        <v>4015.2000000000003</v>
      </c>
      <c r="AW29" s="3">
        <f t="shared" si="1"/>
        <v>3501.6299999999997</v>
      </c>
      <c r="AX29" s="3">
        <f t="shared" si="1"/>
        <v>1322.6</v>
      </c>
      <c r="AY29" s="3">
        <f t="shared" si="3"/>
        <v>8839.43</v>
      </c>
    </row>
    <row r="30" spans="1:54" ht="13.5" thickBot="1" x14ac:dyDescent="0.25">
      <c r="A30" s="1" t="s">
        <v>23</v>
      </c>
      <c r="B30" s="9" t="s">
        <v>117</v>
      </c>
      <c r="C30" s="3">
        <v>156.80000000000001</v>
      </c>
      <c r="D30" s="4">
        <v>130.52000000000001</v>
      </c>
      <c r="F30" s="5"/>
      <c r="G30" s="9" t="s">
        <v>117</v>
      </c>
      <c r="H30" s="3">
        <v>264.88</v>
      </c>
      <c r="J30" s="3">
        <f>C30+D30+H30</f>
        <v>552.20000000000005</v>
      </c>
      <c r="K30" s="1" t="s">
        <v>83</v>
      </c>
      <c r="L30" s="1" t="s">
        <v>240</v>
      </c>
      <c r="M30" s="1" t="s">
        <v>250</v>
      </c>
      <c r="O30" s="1" t="s">
        <v>83</v>
      </c>
      <c r="P30" s="1" t="s">
        <v>23</v>
      </c>
      <c r="R30" s="3">
        <v>674.66</v>
      </c>
      <c r="S30" s="3">
        <v>589.20000000000005</v>
      </c>
      <c r="T30" s="3">
        <v>263.08</v>
      </c>
      <c r="V30" s="3">
        <v>819.84</v>
      </c>
      <c r="W30" s="3">
        <v>715.99</v>
      </c>
      <c r="X30" s="3">
        <v>264.88</v>
      </c>
      <c r="Y30" s="3"/>
      <c r="Z30" s="77">
        <v>130152</v>
      </c>
      <c r="AA30" s="3">
        <v>742.98</v>
      </c>
      <c r="AB30" s="3">
        <v>648.86</v>
      </c>
      <c r="AC30" s="3">
        <v>264.88</v>
      </c>
      <c r="AD30" s="120">
        <v>55352</v>
      </c>
      <c r="AE30" s="3">
        <v>315.98</v>
      </c>
      <c r="AF30" s="3">
        <v>275.95</v>
      </c>
      <c r="AG30" s="3">
        <v>264.88</v>
      </c>
      <c r="AH30" s="18">
        <v>26180</v>
      </c>
      <c r="AI30" s="3">
        <v>156.80000000000001</v>
      </c>
      <c r="AJ30" s="3">
        <v>130.52000000000001</v>
      </c>
      <c r="AK30" s="3">
        <v>264.88</v>
      </c>
      <c r="AL30" s="3"/>
      <c r="AN30" s="3">
        <v>0</v>
      </c>
      <c r="AO30" s="3">
        <v>0</v>
      </c>
      <c r="AP30" s="3">
        <v>0</v>
      </c>
      <c r="AQ30" s="18"/>
      <c r="AR30" s="3">
        <v>0</v>
      </c>
      <c r="AS30" s="3">
        <v>0</v>
      </c>
      <c r="AT30" s="3">
        <v>0</v>
      </c>
      <c r="AU30" s="32">
        <f t="shared" si="4"/>
        <v>211684</v>
      </c>
      <c r="AV30" s="3">
        <f t="shared" si="1"/>
        <v>2710.26</v>
      </c>
      <c r="AW30" s="3">
        <f t="shared" si="1"/>
        <v>2360.52</v>
      </c>
      <c r="AX30" s="3">
        <f t="shared" si="1"/>
        <v>1322.6</v>
      </c>
      <c r="AY30" s="3">
        <f t="shared" si="3"/>
        <v>6393.380000000001</v>
      </c>
    </row>
    <row r="31" spans="1:54" ht="13.5" thickBot="1" x14ac:dyDescent="0.25">
      <c r="A31" s="1" t="s">
        <v>24</v>
      </c>
      <c r="B31" s="9" t="s">
        <v>117</v>
      </c>
      <c r="C31" s="3">
        <v>439.04</v>
      </c>
      <c r="D31" s="4">
        <v>645.13</v>
      </c>
      <c r="F31" s="5"/>
      <c r="G31" s="9" t="s">
        <v>117</v>
      </c>
      <c r="H31" s="3">
        <v>396.42</v>
      </c>
      <c r="J31" s="3">
        <f t="shared" si="2"/>
        <v>1480.5900000000001</v>
      </c>
      <c r="K31" s="1" t="s">
        <v>83</v>
      </c>
      <c r="L31" s="1" t="s">
        <v>240</v>
      </c>
      <c r="M31" s="1" t="s">
        <v>250</v>
      </c>
      <c r="O31" s="1" t="s">
        <v>83</v>
      </c>
      <c r="P31" s="1" t="s">
        <v>24</v>
      </c>
      <c r="R31" s="3">
        <v>439.81</v>
      </c>
      <c r="S31" s="3">
        <v>384.1</v>
      </c>
      <c r="T31" s="3">
        <v>393.72</v>
      </c>
      <c r="V31" s="3">
        <v>764.33</v>
      </c>
      <c r="W31" s="3">
        <v>667.51</v>
      </c>
      <c r="X31" s="3">
        <v>396.42</v>
      </c>
      <c r="Y31" s="3"/>
      <c r="Z31" s="77">
        <v>129404</v>
      </c>
      <c r="AA31" s="3">
        <v>738.71</v>
      </c>
      <c r="AB31" s="3">
        <v>645.13</v>
      </c>
      <c r="AC31" s="3">
        <v>396.42</v>
      </c>
      <c r="AD31" s="120">
        <v>83776</v>
      </c>
      <c r="AE31" s="3">
        <v>478.24</v>
      </c>
      <c r="AF31" s="3">
        <v>417.6</v>
      </c>
      <c r="AG31" s="3">
        <v>396.42</v>
      </c>
      <c r="AH31" s="18">
        <f>56100+73304</f>
        <v>129404</v>
      </c>
      <c r="AI31" s="3">
        <v>439.04</v>
      </c>
      <c r="AJ31" s="3">
        <v>645.13</v>
      </c>
      <c r="AK31" s="3">
        <v>396.42</v>
      </c>
      <c r="AL31" s="3"/>
      <c r="AN31" s="3">
        <v>0</v>
      </c>
      <c r="AO31" s="3">
        <v>0</v>
      </c>
      <c r="AP31" s="3">
        <v>0</v>
      </c>
      <c r="AQ31" s="18"/>
      <c r="AR31" s="3">
        <v>0</v>
      </c>
      <c r="AS31" s="3">
        <v>0</v>
      </c>
      <c r="AT31" s="3">
        <v>0</v>
      </c>
      <c r="AU31" s="32">
        <f t="shared" si="4"/>
        <v>342584</v>
      </c>
      <c r="AV31" s="3">
        <f t="shared" si="1"/>
        <v>2860.13</v>
      </c>
      <c r="AW31" s="3">
        <f t="shared" si="1"/>
        <v>2759.4700000000003</v>
      </c>
      <c r="AX31" s="3">
        <f t="shared" si="1"/>
        <v>1979.4000000000003</v>
      </c>
      <c r="AY31" s="3">
        <f t="shared" si="3"/>
        <v>7599.0000000000009</v>
      </c>
    </row>
    <row r="32" spans="1:54" ht="13.5" thickBot="1" x14ac:dyDescent="0.25">
      <c r="A32" s="1" t="s">
        <v>25</v>
      </c>
      <c r="B32" s="9" t="s">
        <v>117</v>
      </c>
      <c r="C32" s="3">
        <v>199.49</v>
      </c>
      <c r="D32" s="4">
        <v>0</v>
      </c>
      <c r="F32" s="5"/>
      <c r="G32" s="9" t="s">
        <v>117</v>
      </c>
      <c r="H32" s="3">
        <v>0</v>
      </c>
      <c r="J32" s="3">
        <f t="shared" si="2"/>
        <v>199.49</v>
      </c>
      <c r="K32" s="1" t="s">
        <v>84</v>
      </c>
      <c r="L32" s="1" t="s">
        <v>240</v>
      </c>
      <c r="M32" s="1" t="s">
        <v>250</v>
      </c>
      <c r="O32" s="1" t="s">
        <v>84</v>
      </c>
      <c r="P32" s="1" t="s">
        <v>25</v>
      </c>
      <c r="R32" s="3">
        <v>189.99</v>
      </c>
      <c r="S32" s="3">
        <v>0</v>
      </c>
      <c r="T32" s="3">
        <v>0</v>
      </c>
      <c r="V32" s="3">
        <v>189.99</v>
      </c>
      <c r="W32" s="3">
        <v>0</v>
      </c>
      <c r="X32" s="3">
        <v>0</v>
      </c>
      <c r="Y32" s="3"/>
      <c r="AA32" s="3">
        <v>189.99</v>
      </c>
      <c r="AB32" s="3">
        <v>0</v>
      </c>
      <c r="AC32" s="3">
        <v>0</v>
      </c>
      <c r="AD32" s="120">
        <v>0</v>
      </c>
      <c r="AE32" s="3">
        <v>189.99</v>
      </c>
      <c r="AF32" s="3">
        <v>0</v>
      </c>
      <c r="AG32" s="3">
        <v>0</v>
      </c>
      <c r="AH32" s="18">
        <v>0</v>
      </c>
      <c r="AI32" s="3">
        <v>199.49</v>
      </c>
      <c r="AJ32" s="3">
        <v>0</v>
      </c>
      <c r="AK32" s="3">
        <v>0</v>
      </c>
      <c r="AL32" s="3"/>
      <c r="AN32" s="3">
        <v>0</v>
      </c>
      <c r="AO32" s="3">
        <v>0</v>
      </c>
      <c r="AP32" s="3">
        <v>0</v>
      </c>
      <c r="AQ32" s="18"/>
      <c r="AR32" s="3">
        <v>0</v>
      </c>
      <c r="AS32" s="3">
        <v>0</v>
      </c>
      <c r="AT32" s="3">
        <v>0</v>
      </c>
      <c r="AU32" s="32">
        <f t="shared" si="4"/>
        <v>0</v>
      </c>
      <c r="AV32" s="3">
        <f t="shared" si="1"/>
        <v>959.45</v>
      </c>
      <c r="AW32" s="3">
        <f t="shared" si="1"/>
        <v>0</v>
      </c>
      <c r="AX32" s="3">
        <f t="shared" si="1"/>
        <v>0</v>
      </c>
      <c r="AY32" s="3">
        <f t="shared" si="3"/>
        <v>959.45</v>
      </c>
    </row>
    <row r="33" spans="1:51" ht="13.5" thickBot="1" x14ac:dyDescent="0.25">
      <c r="A33" s="1" t="s">
        <v>26</v>
      </c>
      <c r="B33" s="9" t="s">
        <v>117</v>
      </c>
      <c r="C33" s="3">
        <v>31.36</v>
      </c>
      <c r="D33" s="4">
        <v>29.83</v>
      </c>
      <c r="F33" s="5"/>
      <c r="G33" s="9" t="s">
        <v>117</v>
      </c>
      <c r="H33" s="3">
        <v>135.16</v>
      </c>
      <c r="J33" s="3">
        <f t="shared" si="2"/>
        <v>196.35</v>
      </c>
      <c r="K33" s="1" t="s">
        <v>85</v>
      </c>
      <c r="L33" s="1" t="s">
        <v>240</v>
      </c>
      <c r="M33" s="1" t="s">
        <v>256</v>
      </c>
      <c r="O33" s="1" t="s">
        <v>85</v>
      </c>
      <c r="P33" s="1" t="s">
        <v>26</v>
      </c>
      <c r="R33" s="3">
        <v>0</v>
      </c>
      <c r="S33" s="3">
        <v>0</v>
      </c>
      <c r="T33" s="3">
        <v>134.57</v>
      </c>
      <c r="U33" s="77">
        <v>0</v>
      </c>
      <c r="V33" s="3">
        <v>0</v>
      </c>
      <c r="W33" s="3">
        <v>0</v>
      </c>
      <c r="X33" s="3">
        <v>135.16</v>
      </c>
      <c r="Y33" s="3"/>
      <c r="AA33" s="3">
        <v>0</v>
      </c>
      <c r="AB33" s="3">
        <v>0</v>
      </c>
      <c r="AC33" s="3">
        <v>135.16</v>
      </c>
      <c r="AD33" s="120">
        <v>0</v>
      </c>
      <c r="AE33" s="3">
        <v>0</v>
      </c>
      <c r="AF33" s="3">
        <v>0</v>
      </c>
      <c r="AG33" s="3">
        <v>135.16</v>
      </c>
      <c r="AH33" s="18">
        <f>748+5236</f>
        <v>5984</v>
      </c>
      <c r="AI33" s="3">
        <v>31.36</v>
      </c>
      <c r="AJ33" s="3">
        <v>29.83</v>
      </c>
      <c r="AK33" s="3">
        <v>135.16</v>
      </c>
      <c r="AL33" s="3"/>
      <c r="AN33" s="3">
        <v>0</v>
      </c>
      <c r="AO33" s="3">
        <v>0</v>
      </c>
      <c r="AP33" s="3">
        <v>0</v>
      </c>
      <c r="AQ33" s="18"/>
      <c r="AR33" s="3">
        <v>0</v>
      </c>
      <c r="AS33" s="3">
        <v>0</v>
      </c>
      <c r="AT33" s="3">
        <v>0</v>
      </c>
      <c r="AU33" s="32">
        <f t="shared" si="4"/>
        <v>5984</v>
      </c>
      <c r="AV33" s="3">
        <f t="shared" si="1"/>
        <v>31.36</v>
      </c>
      <c r="AW33" s="3">
        <f t="shared" si="1"/>
        <v>29.83</v>
      </c>
      <c r="AX33" s="3">
        <f t="shared" si="1"/>
        <v>675.20999999999992</v>
      </c>
      <c r="AY33" s="3">
        <f t="shared" si="3"/>
        <v>736.39999999999986</v>
      </c>
    </row>
    <row r="34" spans="1:51" ht="13.5" thickBot="1" x14ac:dyDescent="0.25">
      <c r="A34" s="1" t="s">
        <v>27</v>
      </c>
      <c r="B34" s="9" t="s">
        <v>117</v>
      </c>
      <c r="C34" s="3">
        <v>89.6</v>
      </c>
      <c r="D34" s="4">
        <v>74.58</v>
      </c>
      <c r="F34" s="5"/>
      <c r="G34" s="9" t="s">
        <v>117</v>
      </c>
      <c r="H34" s="3">
        <v>264.88</v>
      </c>
      <c r="J34" s="3">
        <f t="shared" si="2"/>
        <v>429.06</v>
      </c>
      <c r="K34" s="1" t="s">
        <v>85</v>
      </c>
      <c r="L34" s="1" t="s">
        <v>240</v>
      </c>
      <c r="M34" s="1" t="s">
        <v>257</v>
      </c>
      <c r="O34" s="1" t="s">
        <v>85</v>
      </c>
      <c r="P34" s="1" t="s">
        <v>27</v>
      </c>
      <c r="R34" s="3">
        <v>76.86</v>
      </c>
      <c r="S34" s="3">
        <v>67.12</v>
      </c>
      <c r="T34" s="3">
        <v>263.70999999999998</v>
      </c>
      <c r="V34" s="3">
        <v>128.1</v>
      </c>
      <c r="W34" s="3">
        <v>111.87</v>
      </c>
      <c r="X34" s="3">
        <v>264.88</v>
      </c>
      <c r="Y34" s="3"/>
      <c r="Z34" s="77">
        <v>20944</v>
      </c>
      <c r="AA34" s="3">
        <v>119.56</v>
      </c>
      <c r="AB34" s="3">
        <v>104.41</v>
      </c>
      <c r="AC34" s="3">
        <v>264.88</v>
      </c>
      <c r="AD34" s="120">
        <v>19448</v>
      </c>
      <c r="AE34" s="3">
        <v>111.02</v>
      </c>
      <c r="AF34" s="3">
        <v>96.96</v>
      </c>
      <c r="AG34" s="3">
        <v>264.88</v>
      </c>
      <c r="AH34" s="18">
        <f>4488+10472</f>
        <v>14960</v>
      </c>
      <c r="AI34" s="3">
        <v>89.6</v>
      </c>
      <c r="AJ34" s="3">
        <v>74.58</v>
      </c>
      <c r="AK34" s="3">
        <v>264.88</v>
      </c>
      <c r="AL34" s="3"/>
      <c r="AN34" s="3">
        <v>0</v>
      </c>
      <c r="AO34" s="3">
        <v>0</v>
      </c>
      <c r="AP34" s="3">
        <v>0</v>
      </c>
      <c r="AQ34" s="18"/>
      <c r="AR34" s="3">
        <v>0</v>
      </c>
      <c r="AS34" s="3">
        <v>0</v>
      </c>
      <c r="AT34" s="3">
        <v>0</v>
      </c>
      <c r="AU34" s="32">
        <f t="shared" si="4"/>
        <v>55352</v>
      </c>
      <c r="AV34" s="3">
        <f t="shared" si="1"/>
        <v>525.14</v>
      </c>
      <c r="AW34" s="3">
        <f t="shared" si="1"/>
        <v>454.93999999999994</v>
      </c>
      <c r="AX34" s="3">
        <f t="shared" si="1"/>
        <v>1323.23</v>
      </c>
      <c r="AY34" s="3">
        <f t="shared" si="3"/>
        <v>2303.31</v>
      </c>
    </row>
    <row r="35" spans="1:51" ht="13.5" thickBot="1" x14ac:dyDescent="0.25">
      <c r="A35" s="1" t="s">
        <v>28</v>
      </c>
      <c r="B35" s="9" t="s">
        <v>117</v>
      </c>
      <c r="C35" s="3">
        <v>582.4</v>
      </c>
      <c r="D35" s="4">
        <v>484.78</v>
      </c>
      <c r="F35" s="5"/>
      <c r="G35" s="9" t="s">
        <v>117</v>
      </c>
      <c r="H35" s="3">
        <v>396.42</v>
      </c>
      <c r="J35" s="3">
        <f t="shared" si="2"/>
        <v>1463.6</v>
      </c>
      <c r="K35" s="1" t="s">
        <v>85</v>
      </c>
      <c r="L35" s="1" t="s">
        <v>240</v>
      </c>
      <c r="M35" s="1" t="s">
        <v>254</v>
      </c>
      <c r="O35" s="1" t="s">
        <v>85</v>
      </c>
      <c r="P35" s="1" t="s">
        <v>28</v>
      </c>
      <c r="R35" s="3">
        <v>738.71</v>
      </c>
      <c r="S35" s="3">
        <v>645.13</v>
      </c>
      <c r="T35" s="3">
        <v>394.67</v>
      </c>
      <c r="V35" s="3">
        <v>520.94000000000005</v>
      </c>
      <c r="W35" s="3">
        <v>454.95</v>
      </c>
      <c r="X35" s="3">
        <v>396.42</v>
      </c>
      <c r="Y35" s="3"/>
      <c r="Z35" s="77">
        <v>97240</v>
      </c>
      <c r="AA35" s="3">
        <v>555.1</v>
      </c>
      <c r="AB35" s="3">
        <v>484.78</v>
      </c>
      <c r="AC35" s="3">
        <v>396.42</v>
      </c>
      <c r="AD35" s="120">
        <v>89760</v>
      </c>
      <c r="AE35" s="3">
        <v>512.4</v>
      </c>
      <c r="AF35" s="3">
        <v>447.49</v>
      </c>
      <c r="AG35" s="3">
        <v>396.42</v>
      </c>
      <c r="AH35" s="18">
        <v>97240</v>
      </c>
      <c r="AI35" s="3">
        <v>582.4</v>
      </c>
      <c r="AJ35" s="3">
        <v>484.78</v>
      </c>
      <c r="AK35" s="3">
        <v>396.42</v>
      </c>
      <c r="AL35" s="3"/>
      <c r="AN35" s="3">
        <v>0</v>
      </c>
      <c r="AO35" s="3">
        <v>0</v>
      </c>
      <c r="AP35" s="3">
        <v>0</v>
      </c>
      <c r="AQ35" s="18"/>
      <c r="AR35" s="3">
        <v>0</v>
      </c>
      <c r="AS35" s="3">
        <v>0</v>
      </c>
      <c r="AT35" s="3">
        <v>0</v>
      </c>
      <c r="AU35" s="32">
        <f t="shared" si="4"/>
        <v>284240</v>
      </c>
      <c r="AV35" s="3">
        <f t="shared" si="1"/>
        <v>2909.55</v>
      </c>
      <c r="AW35" s="3">
        <f t="shared" si="1"/>
        <v>2517.13</v>
      </c>
      <c r="AX35" s="3">
        <f t="shared" si="1"/>
        <v>1980.3500000000001</v>
      </c>
      <c r="AY35" s="3">
        <f t="shared" si="3"/>
        <v>7407.0300000000007</v>
      </c>
    </row>
    <row r="36" spans="1:51" ht="13.5" thickBot="1" x14ac:dyDescent="0.25">
      <c r="A36" s="1" t="s">
        <v>29</v>
      </c>
      <c r="B36" s="9" t="s">
        <v>117</v>
      </c>
      <c r="C36" s="3">
        <v>788.48</v>
      </c>
      <c r="D36" s="4">
        <v>656.32</v>
      </c>
      <c r="F36" s="5"/>
      <c r="G36" s="9" t="s">
        <v>117</v>
      </c>
      <c r="H36" s="3">
        <v>396.42</v>
      </c>
      <c r="J36" s="3">
        <f t="shared" si="2"/>
        <v>1841.2200000000003</v>
      </c>
      <c r="K36" s="1" t="s">
        <v>85</v>
      </c>
      <c r="L36" s="1" t="s">
        <v>240</v>
      </c>
      <c r="M36" s="1" t="s">
        <v>254</v>
      </c>
      <c r="O36" s="1" t="s">
        <v>85</v>
      </c>
      <c r="P36" s="1" t="s">
        <v>29</v>
      </c>
      <c r="R36" s="3">
        <v>2532.11</v>
      </c>
      <c r="S36" s="3">
        <v>2211.36</v>
      </c>
      <c r="T36" s="3">
        <v>394.67</v>
      </c>
      <c r="V36" s="3">
        <v>2643.13</v>
      </c>
      <c r="W36" s="3">
        <v>2308.31</v>
      </c>
      <c r="X36" s="3">
        <v>396.42</v>
      </c>
      <c r="Y36" s="3"/>
      <c r="AA36" s="3">
        <v>2433.9</v>
      </c>
      <c r="AB36" s="3">
        <v>2125.59</v>
      </c>
      <c r="AC36" s="3">
        <v>396.42</v>
      </c>
      <c r="AD36" s="120">
        <v>43384</v>
      </c>
      <c r="AE36" s="3">
        <v>247.66</v>
      </c>
      <c r="AF36" s="3">
        <v>216.29</v>
      </c>
      <c r="AG36" s="3">
        <v>396.42</v>
      </c>
      <c r="AH36" s="18">
        <v>131648</v>
      </c>
      <c r="AI36" s="3">
        <v>788.48</v>
      </c>
      <c r="AJ36" s="3">
        <v>656.32</v>
      </c>
      <c r="AK36" s="3">
        <v>396.42</v>
      </c>
      <c r="AL36" s="3"/>
      <c r="AN36" s="3">
        <v>0</v>
      </c>
      <c r="AO36" s="3">
        <v>0</v>
      </c>
      <c r="AP36" s="3">
        <v>0</v>
      </c>
      <c r="AQ36" s="18"/>
      <c r="AR36" s="3">
        <v>0</v>
      </c>
      <c r="AS36" s="3">
        <v>0</v>
      </c>
      <c r="AT36" s="3">
        <v>0</v>
      </c>
      <c r="AU36" s="32">
        <f t="shared" si="4"/>
        <v>175032</v>
      </c>
      <c r="AV36" s="3">
        <f t="shared" si="1"/>
        <v>8645.2799999999988</v>
      </c>
      <c r="AW36" s="3">
        <f t="shared" si="1"/>
        <v>7517.87</v>
      </c>
      <c r="AX36" s="3">
        <f t="shared" si="1"/>
        <v>1980.3500000000001</v>
      </c>
      <c r="AY36" s="3">
        <f t="shared" si="3"/>
        <v>18143.499999999996</v>
      </c>
    </row>
    <row r="37" spans="1:51" ht="13.5" thickBot="1" x14ac:dyDescent="0.25">
      <c r="A37" s="1" t="s">
        <v>30</v>
      </c>
      <c r="B37" s="9" t="s">
        <v>117</v>
      </c>
      <c r="C37" s="3">
        <v>199.49</v>
      </c>
      <c r="D37" s="4">
        <v>0</v>
      </c>
      <c r="F37" s="5"/>
      <c r="G37" s="9" t="s">
        <v>119</v>
      </c>
      <c r="H37" s="3">
        <v>0</v>
      </c>
      <c r="J37" s="3">
        <f t="shared" si="2"/>
        <v>199.49</v>
      </c>
      <c r="K37" s="1" t="s">
        <v>86</v>
      </c>
      <c r="L37" s="1" t="s">
        <v>240</v>
      </c>
      <c r="M37" s="1" t="s">
        <v>242</v>
      </c>
      <c r="N37" s="1">
        <v>1</v>
      </c>
      <c r="O37" s="1" t="s">
        <v>86</v>
      </c>
      <c r="P37" s="1" t="s">
        <v>30</v>
      </c>
      <c r="R37" s="3">
        <v>189.99</v>
      </c>
      <c r="S37" s="3">
        <v>0</v>
      </c>
      <c r="T37" s="3">
        <v>0</v>
      </c>
      <c r="V37" s="3">
        <v>189.99</v>
      </c>
      <c r="W37" s="3">
        <v>0</v>
      </c>
      <c r="X37" s="3">
        <v>0</v>
      </c>
      <c r="Y37" s="3"/>
      <c r="AA37" s="3">
        <v>189.99</v>
      </c>
      <c r="AB37" s="3">
        <v>0</v>
      </c>
      <c r="AC37" s="3">
        <v>0</v>
      </c>
      <c r="AE37" s="3">
        <v>189.99</v>
      </c>
      <c r="AF37" s="3">
        <v>0</v>
      </c>
      <c r="AG37" s="3">
        <v>0</v>
      </c>
      <c r="AH37" s="18">
        <v>0</v>
      </c>
      <c r="AI37" s="3">
        <v>199.49</v>
      </c>
      <c r="AJ37" s="3">
        <v>0</v>
      </c>
      <c r="AK37" s="3">
        <v>0</v>
      </c>
      <c r="AL37" s="3"/>
      <c r="AN37" s="3">
        <v>0</v>
      </c>
      <c r="AO37" s="3">
        <v>0</v>
      </c>
      <c r="AP37" s="3">
        <v>0</v>
      </c>
      <c r="AQ37" s="18"/>
      <c r="AR37" s="3">
        <v>0</v>
      </c>
      <c r="AS37" s="3">
        <v>0</v>
      </c>
      <c r="AT37" s="3">
        <v>0</v>
      </c>
      <c r="AU37" s="32">
        <f t="shared" si="4"/>
        <v>0</v>
      </c>
      <c r="AV37" s="3">
        <f t="shared" si="1"/>
        <v>959.45</v>
      </c>
      <c r="AW37" s="3">
        <f t="shared" si="1"/>
        <v>0</v>
      </c>
      <c r="AX37" s="3">
        <f t="shared" si="1"/>
        <v>0</v>
      </c>
      <c r="AY37" s="3">
        <f t="shared" si="3"/>
        <v>959.45</v>
      </c>
    </row>
    <row r="38" spans="1:51" ht="13.5" thickBot="1" x14ac:dyDescent="0.25">
      <c r="A38" s="1" t="s">
        <v>31</v>
      </c>
      <c r="B38" s="9" t="s">
        <v>117</v>
      </c>
      <c r="C38" s="3">
        <v>232.96</v>
      </c>
      <c r="D38" s="4">
        <v>193.91</v>
      </c>
      <c r="F38" s="5"/>
      <c r="G38" s="9" t="s">
        <v>117</v>
      </c>
      <c r="H38" s="3">
        <v>396.42</v>
      </c>
      <c r="J38" s="3">
        <f t="shared" si="2"/>
        <v>823.29</v>
      </c>
      <c r="K38" s="1" t="s">
        <v>86</v>
      </c>
      <c r="L38" s="1" t="s">
        <v>240</v>
      </c>
      <c r="M38" s="1" t="s">
        <v>242</v>
      </c>
      <c r="N38" s="1">
        <v>2</v>
      </c>
      <c r="O38" s="1" t="s">
        <v>86</v>
      </c>
      <c r="P38" s="1" t="s">
        <v>31</v>
      </c>
      <c r="R38" s="3">
        <v>166.53</v>
      </c>
      <c r="S38" s="3">
        <v>145.43</v>
      </c>
      <c r="T38" s="3">
        <v>388.02</v>
      </c>
      <c r="V38" s="3">
        <v>149.44999999999999</v>
      </c>
      <c r="W38" s="3">
        <v>130.52000000000001</v>
      </c>
      <c r="X38" s="3">
        <v>396.42</v>
      </c>
      <c r="Y38" s="3"/>
      <c r="AA38" s="3">
        <v>183.61</v>
      </c>
      <c r="AB38" s="3">
        <v>160.35</v>
      </c>
      <c r="AC38" s="3">
        <v>396.42</v>
      </c>
      <c r="AE38" s="3">
        <v>115.29</v>
      </c>
      <c r="AF38" s="3">
        <v>100.69</v>
      </c>
      <c r="AG38" s="3">
        <v>396.42</v>
      </c>
      <c r="AH38" s="18">
        <f>11220+27676</f>
        <v>38896</v>
      </c>
      <c r="AI38" s="3">
        <v>232.96</v>
      </c>
      <c r="AJ38" s="3">
        <v>193.91</v>
      </c>
      <c r="AK38" s="3">
        <v>396.42</v>
      </c>
      <c r="AL38" s="3"/>
      <c r="AN38" s="3">
        <v>0</v>
      </c>
      <c r="AO38" s="3">
        <v>0</v>
      </c>
      <c r="AP38" s="3">
        <v>0</v>
      </c>
      <c r="AQ38" s="18"/>
      <c r="AR38" s="3">
        <v>0</v>
      </c>
      <c r="AS38" s="3">
        <v>0</v>
      </c>
      <c r="AT38" s="3">
        <v>0</v>
      </c>
      <c r="AU38" s="32">
        <f t="shared" si="4"/>
        <v>38896</v>
      </c>
      <c r="AV38" s="3">
        <f t="shared" si="1"/>
        <v>847.84</v>
      </c>
      <c r="AW38" s="3">
        <f t="shared" si="1"/>
        <v>730.9</v>
      </c>
      <c r="AX38" s="3">
        <f t="shared" si="1"/>
        <v>1973.7000000000003</v>
      </c>
      <c r="AY38" s="3">
        <f t="shared" si="3"/>
        <v>3552.4400000000005</v>
      </c>
    </row>
    <row r="39" spans="1:51" ht="13.5" thickBot="1" x14ac:dyDescent="0.25">
      <c r="A39" s="1" t="s">
        <v>32</v>
      </c>
      <c r="B39" s="9" t="s">
        <v>117</v>
      </c>
      <c r="C39" s="3">
        <v>389.76</v>
      </c>
      <c r="D39" s="4">
        <v>324.43</v>
      </c>
      <c r="F39" s="5"/>
      <c r="G39" s="9" t="s">
        <v>117</v>
      </c>
      <c r="H39" s="3">
        <v>264.88</v>
      </c>
      <c r="J39" s="3">
        <f t="shared" si="2"/>
        <v>979.07</v>
      </c>
      <c r="K39" s="1" t="s">
        <v>86</v>
      </c>
      <c r="L39" s="1" t="s">
        <v>240</v>
      </c>
      <c r="M39" s="1" t="s">
        <v>242</v>
      </c>
      <c r="N39" s="1">
        <v>3</v>
      </c>
      <c r="O39" s="1" t="s">
        <v>86</v>
      </c>
      <c r="P39" s="1" t="s">
        <v>32</v>
      </c>
      <c r="R39" s="3">
        <v>854</v>
      </c>
      <c r="S39" s="3">
        <v>745.82</v>
      </c>
      <c r="T39" s="3">
        <v>259.27</v>
      </c>
      <c r="V39" s="3">
        <v>1272.46</v>
      </c>
      <c r="W39" s="3">
        <v>1111.27</v>
      </c>
      <c r="X39" s="3">
        <v>264.88</v>
      </c>
      <c r="Y39" s="3"/>
      <c r="AA39" s="3">
        <v>1319.43</v>
      </c>
      <c r="AB39" s="3">
        <v>1152.29</v>
      </c>
      <c r="AC39" s="3">
        <v>264.88</v>
      </c>
      <c r="AE39" s="3">
        <v>546.55999999999995</v>
      </c>
      <c r="AF39" s="3">
        <v>477.32</v>
      </c>
      <c r="AG39" s="3">
        <v>264.88</v>
      </c>
      <c r="AH39" s="18">
        <v>65076</v>
      </c>
      <c r="AI39" s="3">
        <v>389.76</v>
      </c>
      <c r="AJ39" s="3">
        <v>324.43</v>
      </c>
      <c r="AK39" s="3">
        <v>264.88</v>
      </c>
      <c r="AL39" s="3"/>
      <c r="AN39" s="3">
        <v>0</v>
      </c>
      <c r="AO39" s="3">
        <v>0</v>
      </c>
      <c r="AP39" s="3">
        <v>0</v>
      </c>
      <c r="AQ39" s="18"/>
      <c r="AR39" s="3">
        <v>0</v>
      </c>
      <c r="AS39" s="3">
        <v>0</v>
      </c>
      <c r="AT39" s="3">
        <v>0</v>
      </c>
      <c r="AU39" s="32">
        <f t="shared" si="4"/>
        <v>65076</v>
      </c>
      <c r="AV39" s="3">
        <f t="shared" si="1"/>
        <v>4382.21</v>
      </c>
      <c r="AW39" s="3">
        <f t="shared" si="1"/>
        <v>3811.13</v>
      </c>
      <c r="AX39" s="3">
        <f t="shared" si="1"/>
        <v>1318.79</v>
      </c>
      <c r="AY39" s="3">
        <f t="shared" si="3"/>
        <v>9512.130000000001</v>
      </c>
    </row>
    <row r="40" spans="1:51" ht="13.5" thickBot="1" x14ac:dyDescent="0.25">
      <c r="A40" s="1" t="s">
        <v>33</v>
      </c>
      <c r="B40" s="9" t="s">
        <v>117</v>
      </c>
      <c r="C40" s="3">
        <v>546.55999999999995</v>
      </c>
      <c r="D40" s="4">
        <v>454.95</v>
      </c>
      <c r="F40" s="5"/>
      <c r="G40" s="9" t="s">
        <v>117</v>
      </c>
      <c r="H40" s="3">
        <v>396.42</v>
      </c>
      <c r="J40" s="3">
        <f t="shared" si="2"/>
        <v>1397.93</v>
      </c>
      <c r="K40" s="1" t="s">
        <v>86</v>
      </c>
      <c r="L40" s="1" t="s">
        <v>240</v>
      </c>
      <c r="M40" s="1" t="s">
        <v>242</v>
      </c>
      <c r="N40" s="1">
        <v>4</v>
      </c>
      <c r="O40" s="1" t="s">
        <v>86</v>
      </c>
      <c r="P40" s="1" t="s">
        <v>33</v>
      </c>
      <c r="R40" s="3">
        <v>380.03</v>
      </c>
      <c r="S40" s="3">
        <v>331.89</v>
      </c>
      <c r="T40" s="3">
        <v>388.02</v>
      </c>
      <c r="V40" s="3">
        <v>213.5</v>
      </c>
      <c r="W40" s="3">
        <v>186.46</v>
      </c>
      <c r="X40" s="3">
        <v>396.42</v>
      </c>
      <c r="Y40" s="3"/>
      <c r="AA40" s="3">
        <v>478.24</v>
      </c>
      <c r="AB40" s="3">
        <v>417.66</v>
      </c>
      <c r="AC40" s="3">
        <v>396.42</v>
      </c>
      <c r="AE40" s="3">
        <v>388.57</v>
      </c>
      <c r="AF40" s="3">
        <v>339.35</v>
      </c>
      <c r="AG40" s="3">
        <v>396.42</v>
      </c>
      <c r="AH40" s="18">
        <v>91256</v>
      </c>
      <c r="AI40" s="3">
        <v>546.55999999999995</v>
      </c>
      <c r="AJ40" s="3">
        <v>454.95</v>
      </c>
      <c r="AK40" s="3">
        <v>396.42</v>
      </c>
      <c r="AL40" s="3"/>
      <c r="AN40" s="3">
        <v>0</v>
      </c>
      <c r="AO40" s="3">
        <v>0</v>
      </c>
      <c r="AP40" s="3">
        <v>0</v>
      </c>
      <c r="AQ40" s="18"/>
      <c r="AR40" s="3">
        <v>0</v>
      </c>
      <c r="AS40" s="3">
        <v>0</v>
      </c>
      <c r="AT40" s="3">
        <v>0</v>
      </c>
      <c r="AU40" s="32">
        <f t="shared" si="4"/>
        <v>91256</v>
      </c>
      <c r="AV40" s="3">
        <f t="shared" ref="AV40:AX74" si="5">SUM(R40,V40,AA40,AE40,AI40,AN40,AR40)</f>
        <v>2006.8999999999999</v>
      </c>
      <c r="AW40" s="3">
        <f t="shared" si="5"/>
        <v>1730.3100000000002</v>
      </c>
      <c r="AX40" s="3">
        <f t="shared" si="5"/>
        <v>1973.7000000000003</v>
      </c>
      <c r="AY40" s="3">
        <f t="shared" si="3"/>
        <v>5710.91</v>
      </c>
    </row>
    <row r="41" spans="1:51" ht="13.5" thickBot="1" x14ac:dyDescent="0.25">
      <c r="A41" s="1" t="s">
        <v>34</v>
      </c>
      <c r="B41" s="9" t="s">
        <v>117</v>
      </c>
      <c r="C41" s="3">
        <v>26.88</v>
      </c>
      <c r="D41" s="4">
        <v>22.37</v>
      </c>
      <c r="F41" s="5"/>
      <c r="G41" s="9" t="s">
        <v>117</v>
      </c>
      <c r="H41" s="3">
        <v>264.88</v>
      </c>
      <c r="J41" s="3">
        <f t="shared" si="2"/>
        <v>314.13</v>
      </c>
      <c r="K41" s="1" t="s">
        <v>86</v>
      </c>
      <c r="L41" s="1" t="s">
        <v>240</v>
      </c>
      <c r="M41" s="1" t="s">
        <v>242</v>
      </c>
      <c r="N41" s="1">
        <v>5</v>
      </c>
      <c r="O41" s="1" t="s">
        <v>86</v>
      </c>
      <c r="P41" s="1" t="s">
        <v>34</v>
      </c>
      <c r="R41" s="3">
        <v>21.35</v>
      </c>
      <c r="S41" s="3">
        <v>18.649999999999999</v>
      </c>
      <c r="T41" s="3">
        <v>259.27</v>
      </c>
      <c r="V41" s="3">
        <v>29.89</v>
      </c>
      <c r="W41" s="3">
        <v>26.1</v>
      </c>
      <c r="X41" s="3">
        <v>264.88</v>
      </c>
      <c r="Y41" s="3"/>
      <c r="Z41" s="77">
        <v>5236</v>
      </c>
      <c r="AA41" s="3">
        <v>29.89</v>
      </c>
      <c r="AB41" s="3">
        <v>26.1</v>
      </c>
      <c r="AC41" s="3">
        <v>264.88</v>
      </c>
      <c r="AE41" s="3">
        <v>12.81</v>
      </c>
      <c r="AF41" s="3">
        <v>11.19</v>
      </c>
      <c r="AG41" s="3">
        <v>264.88</v>
      </c>
      <c r="AH41" s="18">
        <v>4488</v>
      </c>
      <c r="AI41" s="3">
        <v>26.88</v>
      </c>
      <c r="AJ41" s="3">
        <v>22.37</v>
      </c>
      <c r="AK41" s="3">
        <v>264.88</v>
      </c>
      <c r="AL41" s="3"/>
      <c r="AN41" s="3">
        <v>0</v>
      </c>
      <c r="AO41" s="3">
        <v>0</v>
      </c>
      <c r="AP41" s="3">
        <v>0</v>
      </c>
      <c r="AQ41" s="18"/>
      <c r="AR41" s="3">
        <v>0</v>
      </c>
      <c r="AS41" s="3">
        <v>0</v>
      </c>
      <c r="AT41" s="3">
        <v>0</v>
      </c>
      <c r="AU41" s="32">
        <f t="shared" si="4"/>
        <v>9724</v>
      </c>
      <c r="AV41" s="3">
        <f t="shared" si="5"/>
        <v>120.82</v>
      </c>
      <c r="AW41" s="3">
        <f t="shared" si="5"/>
        <v>104.41</v>
      </c>
      <c r="AX41" s="3">
        <f t="shared" si="5"/>
        <v>1318.79</v>
      </c>
      <c r="AY41" s="3">
        <f t="shared" si="3"/>
        <v>1544.02</v>
      </c>
    </row>
    <row r="42" spans="1:51" ht="13.5" thickBot="1" x14ac:dyDescent="0.25">
      <c r="A42" s="1" t="s">
        <v>35</v>
      </c>
      <c r="B42" s="9" t="s">
        <v>117</v>
      </c>
      <c r="C42" s="3">
        <v>85.12</v>
      </c>
      <c r="D42" s="4">
        <v>70.849999999999994</v>
      </c>
      <c r="F42" s="5"/>
      <c r="G42" s="9" t="s">
        <v>117</v>
      </c>
      <c r="H42" s="3">
        <v>264.88</v>
      </c>
      <c r="J42" s="3">
        <f t="shared" si="2"/>
        <v>420.85</v>
      </c>
      <c r="K42" s="1" t="s">
        <v>86</v>
      </c>
      <c r="L42" s="1" t="s">
        <v>240</v>
      </c>
      <c r="M42" s="1" t="s">
        <v>242</v>
      </c>
      <c r="N42" s="1">
        <v>6</v>
      </c>
      <c r="O42" s="1" t="s">
        <v>86</v>
      </c>
      <c r="P42" s="1" t="s">
        <v>35</v>
      </c>
      <c r="R42" s="3">
        <v>256.2</v>
      </c>
      <c r="S42" s="3">
        <v>223.75</v>
      </c>
      <c r="T42" s="3">
        <v>259.27</v>
      </c>
      <c r="V42" s="3">
        <v>0</v>
      </c>
      <c r="W42" s="3">
        <v>0</v>
      </c>
      <c r="X42" s="3">
        <v>264.88</v>
      </c>
      <c r="Y42" s="3"/>
      <c r="Z42" s="77">
        <v>47</v>
      </c>
      <c r="AA42" s="3">
        <v>17.079999999999998</v>
      </c>
      <c r="AB42" s="3">
        <v>14.92</v>
      </c>
      <c r="AC42" s="3">
        <v>264.88</v>
      </c>
      <c r="AE42" s="3">
        <v>8.5399999999999991</v>
      </c>
      <c r="AF42" s="3">
        <v>7.46</v>
      </c>
      <c r="AG42" s="3">
        <v>264.88</v>
      </c>
      <c r="AH42" s="18">
        <v>14212</v>
      </c>
      <c r="AI42" s="3">
        <v>85.12</v>
      </c>
      <c r="AJ42" s="3">
        <v>70.849999999999994</v>
      </c>
      <c r="AK42" s="3">
        <v>264.88</v>
      </c>
      <c r="AL42" s="3"/>
      <c r="AN42" s="3">
        <v>0</v>
      </c>
      <c r="AO42" s="3">
        <v>0</v>
      </c>
      <c r="AP42" s="3">
        <v>0</v>
      </c>
      <c r="AQ42" s="18"/>
      <c r="AR42" s="3">
        <v>0</v>
      </c>
      <c r="AS42" s="3">
        <v>0</v>
      </c>
      <c r="AT42" s="3">
        <v>0</v>
      </c>
      <c r="AU42" s="32">
        <f t="shared" si="4"/>
        <v>14259</v>
      </c>
      <c r="AV42" s="3">
        <f t="shared" si="5"/>
        <v>366.94</v>
      </c>
      <c r="AW42" s="3">
        <f t="shared" si="5"/>
        <v>316.98</v>
      </c>
      <c r="AX42" s="3">
        <f t="shared" si="5"/>
        <v>1318.79</v>
      </c>
      <c r="AY42" s="3">
        <f t="shared" si="3"/>
        <v>2002.71</v>
      </c>
    </row>
    <row r="43" spans="1:51" ht="13.5" thickBot="1" x14ac:dyDescent="0.25">
      <c r="A43" s="1" t="s">
        <v>36</v>
      </c>
      <c r="B43" s="9" t="s">
        <v>117</v>
      </c>
      <c r="C43" s="3">
        <v>1733.76</v>
      </c>
      <c r="D43" s="4">
        <v>1443.16</v>
      </c>
      <c r="F43" s="5"/>
      <c r="G43" s="9" t="s">
        <v>117</v>
      </c>
      <c r="H43" s="3">
        <v>529.79</v>
      </c>
      <c r="J43" s="3">
        <f t="shared" si="2"/>
        <v>3706.71</v>
      </c>
      <c r="K43" s="1" t="s">
        <v>86</v>
      </c>
      <c r="L43" s="1" t="s">
        <v>240</v>
      </c>
      <c r="M43" s="1" t="s">
        <v>242</v>
      </c>
      <c r="N43" s="1">
        <v>7</v>
      </c>
      <c r="O43" s="1" t="s">
        <v>86</v>
      </c>
      <c r="P43" s="1" t="s">
        <v>36</v>
      </c>
      <c r="R43" s="3">
        <v>3486.78</v>
      </c>
      <c r="S43" s="3">
        <v>3038.49</v>
      </c>
      <c r="T43" s="3">
        <v>1053.43</v>
      </c>
      <c r="V43" s="3">
        <v>1776.32</v>
      </c>
      <c r="W43" s="3">
        <v>1551.31</v>
      </c>
      <c r="X43" s="3">
        <v>529.79</v>
      </c>
      <c r="Y43" s="3"/>
      <c r="Z43" s="77">
        <f>902+4013</f>
        <v>4915</v>
      </c>
      <c r="AA43" s="3">
        <v>1767.78</v>
      </c>
      <c r="AB43" s="3">
        <v>1543.85</v>
      </c>
      <c r="AC43" s="3">
        <v>529.79</v>
      </c>
      <c r="AE43" s="3">
        <v>1857.45</v>
      </c>
      <c r="AF43" s="3">
        <v>1622.16</v>
      </c>
      <c r="AG43" s="3">
        <v>529.79</v>
      </c>
      <c r="AH43" s="18">
        <f>72556+216920</f>
        <v>289476</v>
      </c>
      <c r="AI43" s="3">
        <v>1733.76</v>
      </c>
      <c r="AJ43" s="3">
        <v>1443.16</v>
      </c>
      <c r="AK43" s="3">
        <v>529.79</v>
      </c>
      <c r="AL43" s="3"/>
      <c r="AN43" s="3">
        <v>0</v>
      </c>
      <c r="AO43" s="3">
        <v>0</v>
      </c>
      <c r="AP43" s="3">
        <v>0</v>
      </c>
      <c r="AQ43" s="18"/>
      <c r="AR43" s="3">
        <v>0</v>
      </c>
      <c r="AS43" s="3">
        <v>0</v>
      </c>
      <c r="AT43" s="3">
        <v>0</v>
      </c>
      <c r="AU43" s="32">
        <f t="shared" si="4"/>
        <v>294391</v>
      </c>
      <c r="AV43" s="3">
        <f t="shared" si="5"/>
        <v>10622.09</v>
      </c>
      <c r="AW43" s="3">
        <f t="shared" si="5"/>
        <v>9198.9699999999993</v>
      </c>
      <c r="AX43" s="3">
        <f t="shared" si="5"/>
        <v>3172.59</v>
      </c>
      <c r="AY43" s="3">
        <f t="shared" si="3"/>
        <v>22993.649999999998</v>
      </c>
    </row>
    <row r="44" spans="1:51" ht="13.5" thickBot="1" x14ac:dyDescent="0.25">
      <c r="A44" s="1" t="s">
        <v>2</v>
      </c>
      <c r="B44" s="9" t="s">
        <v>117</v>
      </c>
      <c r="C44" s="3">
        <v>199.49</v>
      </c>
      <c r="D44" s="4">
        <v>0</v>
      </c>
      <c r="F44" s="5"/>
      <c r="G44" s="13" t="s">
        <v>119</v>
      </c>
      <c r="H44" s="3">
        <v>0</v>
      </c>
      <c r="J44" s="3">
        <f t="shared" si="2"/>
        <v>199.49</v>
      </c>
      <c r="K44" s="1" t="s">
        <v>86</v>
      </c>
      <c r="L44" s="1" t="s">
        <v>240</v>
      </c>
      <c r="M44" s="1" t="s">
        <v>242</v>
      </c>
      <c r="O44" s="1" t="s">
        <v>86</v>
      </c>
      <c r="P44" s="1" t="s">
        <v>2</v>
      </c>
      <c r="R44" s="3">
        <v>189.99</v>
      </c>
      <c r="S44" s="3">
        <v>0</v>
      </c>
      <c r="T44" s="3">
        <v>0</v>
      </c>
      <c r="V44" s="3">
        <v>189.99</v>
      </c>
      <c r="W44" s="3">
        <v>0</v>
      </c>
      <c r="X44" s="3">
        <v>0</v>
      </c>
      <c r="Y44" s="3"/>
      <c r="AA44" s="3">
        <v>189.99</v>
      </c>
      <c r="AB44" s="3">
        <v>0</v>
      </c>
      <c r="AC44" s="3">
        <v>0</v>
      </c>
      <c r="AE44" s="3">
        <v>189.99</v>
      </c>
      <c r="AF44" s="3">
        <v>0</v>
      </c>
      <c r="AG44" s="3">
        <v>0</v>
      </c>
      <c r="AH44" s="18">
        <v>0</v>
      </c>
      <c r="AI44" s="3">
        <v>199.49</v>
      </c>
      <c r="AJ44" s="3">
        <v>0</v>
      </c>
      <c r="AK44" s="3">
        <v>0</v>
      </c>
      <c r="AL44" s="3"/>
      <c r="AN44" s="3">
        <v>0</v>
      </c>
      <c r="AO44" s="3">
        <v>0</v>
      </c>
      <c r="AP44" s="3">
        <v>0</v>
      </c>
      <c r="AQ44" s="18"/>
      <c r="AR44" s="3">
        <v>0</v>
      </c>
      <c r="AS44" s="3">
        <v>0</v>
      </c>
      <c r="AT44" s="3">
        <v>0</v>
      </c>
      <c r="AU44" s="32">
        <f t="shared" si="4"/>
        <v>0</v>
      </c>
      <c r="AV44" s="3">
        <f t="shared" si="5"/>
        <v>959.45</v>
      </c>
      <c r="AW44" s="3">
        <f t="shared" si="5"/>
        <v>0</v>
      </c>
      <c r="AX44" s="3">
        <f t="shared" si="5"/>
        <v>0</v>
      </c>
      <c r="AY44" s="3">
        <f t="shared" si="3"/>
        <v>959.45</v>
      </c>
    </row>
    <row r="45" spans="1:51" ht="13.5" thickBot="1" x14ac:dyDescent="0.25">
      <c r="A45" s="1" t="s">
        <v>37</v>
      </c>
      <c r="B45" s="9" t="s">
        <v>117</v>
      </c>
      <c r="C45" s="3">
        <v>76.16</v>
      </c>
      <c r="D45" s="4">
        <v>63.39</v>
      </c>
      <c r="F45" s="5"/>
      <c r="G45" s="9" t="s">
        <v>117</v>
      </c>
      <c r="H45" s="3">
        <v>264.88</v>
      </c>
      <c r="J45" s="3">
        <f t="shared" si="2"/>
        <v>404.43</v>
      </c>
      <c r="K45" s="1" t="s">
        <v>86</v>
      </c>
      <c r="L45" s="1" t="s">
        <v>240</v>
      </c>
      <c r="M45" s="1" t="s">
        <v>242</v>
      </c>
      <c r="N45" s="1">
        <v>8</v>
      </c>
      <c r="O45" s="1" t="s">
        <v>86</v>
      </c>
      <c r="P45" s="1" t="s">
        <v>37</v>
      </c>
      <c r="R45" s="3">
        <v>42.7</v>
      </c>
      <c r="S45" s="3">
        <v>37.29</v>
      </c>
      <c r="T45" s="3">
        <v>259.27</v>
      </c>
      <c r="V45" s="3">
        <v>17.079999999999998</v>
      </c>
      <c r="W45" s="3">
        <v>14.92</v>
      </c>
      <c r="X45" s="3">
        <v>264.88</v>
      </c>
      <c r="Y45" s="3"/>
      <c r="Z45" s="77">
        <v>214</v>
      </c>
      <c r="AA45" s="3">
        <v>76.86</v>
      </c>
      <c r="AB45" s="3">
        <v>67.12</v>
      </c>
      <c r="AC45" s="3">
        <v>264.88</v>
      </c>
      <c r="AE45" s="3">
        <v>46.97</v>
      </c>
      <c r="AF45" s="3">
        <v>41.02</v>
      </c>
      <c r="AG45" s="3">
        <v>264.88</v>
      </c>
      <c r="AH45" s="18">
        <v>12716</v>
      </c>
      <c r="AI45" s="3">
        <v>76.16</v>
      </c>
      <c r="AJ45" s="3">
        <v>63.39</v>
      </c>
      <c r="AK45" s="3">
        <v>264.88</v>
      </c>
      <c r="AL45" s="3"/>
      <c r="AN45" s="3">
        <v>0</v>
      </c>
      <c r="AO45" s="3">
        <v>0</v>
      </c>
      <c r="AP45" s="3">
        <v>0</v>
      </c>
      <c r="AQ45" s="18"/>
      <c r="AR45" s="3">
        <v>0</v>
      </c>
      <c r="AS45" s="3">
        <v>0</v>
      </c>
      <c r="AT45" s="3">
        <v>0</v>
      </c>
      <c r="AU45" s="32">
        <f t="shared" si="4"/>
        <v>12930</v>
      </c>
      <c r="AV45" s="3">
        <f t="shared" si="5"/>
        <v>259.77</v>
      </c>
      <c r="AW45" s="3">
        <f t="shared" si="5"/>
        <v>223.74</v>
      </c>
      <c r="AX45" s="3">
        <f t="shared" si="5"/>
        <v>1318.79</v>
      </c>
      <c r="AY45" s="3">
        <f t="shared" si="3"/>
        <v>1802.3</v>
      </c>
    </row>
    <row r="46" spans="1:51" ht="13.5" thickBot="1" x14ac:dyDescent="0.25">
      <c r="A46" s="1" t="s">
        <v>131</v>
      </c>
      <c r="B46" s="9" t="s">
        <v>144</v>
      </c>
      <c r="C46" s="3">
        <v>386.1</v>
      </c>
      <c r="D46" s="4">
        <v>0</v>
      </c>
      <c r="F46" s="5"/>
      <c r="G46" s="9" t="s">
        <v>144</v>
      </c>
      <c r="H46" s="3">
        <v>0</v>
      </c>
      <c r="J46" s="3">
        <f t="shared" si="2"/>
        <v>386.1</v>
      </c>
      <c r="K46" s="1" t="s">
        <v>86</v>
      </c>
      <c r="L46" s="1" t="s">
        <v>240</v>
      </c>
      <c r="M46" s="1" t="s">
        <v>242</v>
      </c>
      <c r="O46" s="1" t="s">
        <v>86</v>
      </c>
      <c r="P46" s="1" t="s">
        <v>148</v>
      </c>
      <c r="R46" s="3">
        <v>367.71</v>
      </c>
      <c r="S46" s="3">
        <v>0</v>
      </c>
      <c r="T46" s="3">
        <v>0</v>
      </c>
      <c r="V46" s="3">
        <v>367.71</v>
      </c>
      <c r="W46" s="3">
        <v>0</v>
      </c>
      <c r="X46" s="3">
        <v>0</v>
      </c>
      <c r="Y46" s="3"/>
      <c r="AA46" s="3">
        <v>367.71</v>
      </c>
      <c r="AB46" s="3">
        <v>0</v>
      </c>
      <c r="AC46" s="3">
        <v>0</v>
      </c>
      <c r="AE46" s="3">
        <v>0</v>
      </c>
      <c r="AF46" s="3">
        <v>0</v>
      </c>
      <c r="AG46" s="3">
        <v>0</v>
      </c>
      <c r="AH46" s="18">
        <v>0</v>
      </c>
      <c r="AI46" s="3">
        <v>386.1</v>
      </c>
      <c r="AJ46" s="3">
        <v>0</v>
      </c>
      <c r="AK46" s="3">
        <v>0</v>
      </c>
      <c r="AL46" s="3"/>
      <c r="AN46" s="3">
        <v>0</v>
      </c>
      <c r="AO46" s="3">
        <v>0</v>
      </c>
      <c r="AP46" s="3">
        <v>0</v>
      </c>
      <c r="AQ46" s="18"/>
      <c r="AR46" s="3">
        <v>0</v>
      </c>
      <c r="AS46" s="3">
        <v>0</v>
      </c>
      <c r="AT46" s="3">
        <v>0</v>
      </c>
      <c r="AU46" s="32">
        <f t="shared" si="4"/>
        <v>0</v>
      </c>
      <c r="AV46" s="3">
        <f t="shared" si="5"/>
        <v>1489.23</v>
      </c>
      <c r="AW46" s="3">
        <f t="shared" si="5"/>
        <v>0</v>
      </c>
      <c r="AX46" s="3">
        <f t="shared" si="5"/>
        <v>0</v>
      </c>
      <c r="AY46" s="3">
        <f t="shared" si="3"/>
        <v>1489.23</v>
      </c>
    </row>
    <row r="47" spans="1:51" ht="13.5" thickBot="1" x14ac:dyDescent="0.25">
      <c r="A47" s="1" t="s">
        <v>252</v>
      </c>
      <c r="B47" s="9" t="s">
        <v>143</v>
      </c>
      <c r="C47" s="3">
        <v>132.79</v>
      </c>
      <c r="D47" s="4">
        <v>0</v>
      </c>
      <c r="E47" s="3">
        <f>C47+C49+C50+C51+C52+C53+C54+C55</f>
        <v>2523.8200000000002</v>
      </c>
      <c r="F47" s="5"/>
      <c r="G47" s="9" t="s">
        <v>144</v>
      </c>
      <c r="H47" s="3">
        <v>0</v>
      </c>
      <c r="J47" s="3">
        <f t="shared" ref="J47" si="6">C47+D47+H47</f>
        <v>132.79</v>
      </c>
      <c r="L47" s="1" t="s">
        <v>122</v>
      </c>
      <c r="M47" s="1" t="s">
        <v>253</v>
      </c>
      <c r="O47" s="1" t="s">
        <v>160</v>
      </c>
      <c r="P47" s="1" t="s">
        <v>252</v>
      </c>
      <c r="R47" s="3">
        <v>0</v>
      </c>
      <c r="S47" s="3">
        <v>0</v>
      </c>
      <c r="T47" s="3">
        <v>0</v>
      </c>
      <c r="V47" s="3">
        <v>0</v>
      </c>
      <c r="W47" s="3">
        <v>0</v>
      </c>
      <c r="X47" s="3">
        <v>0</v>
      </c>
      <c r="Y47" s="3"/>
      <c r="AA47" s="3">
        <v>0</v>
      </c>
      <c r="AB47" s="3">
        <v>0</v>
      </c>
      <c r="AC47" s="3">
        <v>0</v>
      </c>
      <c r="AE47" s="3">
        <v>0</v>
      </c>
      <c r="AF47" s="3">
        <v>0</v>
      </c>
      <c r="AG47" s="3">
        <v>0</v>
      </c>
      <c r="AI47" s="3">
        <v>132.79</v>
      </c>
      <c r="AJ47" s="3">
        <v>0</v>
      </c>
      <c r="AK47" s="3">
        <v>0</v>
      </c>
      <c r="AL47" s="3"/>
      <c r="AN47" s="3">
        <v>0</v>
      </c>
      <c r="AO47" s="3">
        <v>0</v>
      </c>
      <c r="AP47" s="3">
        <v>0</v>
      </c>
      <c r="AQ47" s="18"/>
      <c r="AR47" s="3">
        <v>0</v>
      </c>
      <c r="AS47" s="3">
        <v>0</v>
      </c>
      <c r="AT47" s="3">
        <v>0</v>
      </c>
      <c r="AU47" s="32">
        <f t="shared" ref="AU47" si="7">+Q47+U47+Z47+AD47+AH47+AM47+AQ47</f>
        <v>0</v>
      </c>
      <c r="AV47" s="3">
        <f t="shared" ref="AV47" si="8">SUM(R47,V47,AA47,AE47,AI47,AN47,AR47)</f>
        <v>132.79</v>
      </c>
      <c r="AW47" s="3">
        <f t="shared" ref="AW47" si="9">SUM(S47,W47,AB47,AF47,AJ47,AO47,AS47)</f>
        <v>0</v>
      </c>
      <c r="AX47" s="3">
        <f t="shared" ref="AX47" si="10">SUM(T47,X47,AC47,AG47,AK47,AP47,AT47)</f>
        <v>0</v>
      </c>
      <c r="AY47" s="3">
        <f t="shared" ref="AY47" si="11">SUM(AV47:AX47)</f>
        <v>132.79</v>
      </c>
    </row>
    <row r="48" spans="1:51" ht="13.5" thickBot="1" x14ac:dyDescent="0.25">
      <c r="A48" s="1" t="s">
        <v>131</v>
      </c>
      <c r="B48" s="9" t="s">
        <v>143</v>
      </c>
      <c r="C48" s="3">
        <v>0</v>
      </c>
      <c r="D48" s="4">
        <v>0</v>
      </c>
      <c r="F48" s="5"/>
      <c r="G48" s="9" t="s">
        <v>144</v>
      </c>
      <c r="H48" s="3">
        <v>0</v>
      </c>
      <c r="J48" s="3">
        <f t="shared" si="2"/>
        <v>0</v>
      </c>
      <c r="K48" s="1" t="s">
        <v>86</v>
      </c>
      <c r="L48" s="1" t="s">
        <v>122</v>
      </c>
      <c r="M48" s="1" t="s">
        <v>223</v>
      </c>
      <c r="O48" s="1" t="s">
        <v>86</v>
      </c>
      <c r="P48" s="1" t="s">
        <v>148</v>
      </c>
      <c r="R48" s="3">
        <v>0</v>
      </c>
      <c r="S48" s="3">
        <v>0</v>
      </c>
      <c r="T48" s="3">
        <v>0</v>
      </c>
      <c r="V48" s="3">
        <v>0</v>
      </c>
      <c r="W48" s="3">
        <v>0</v>
      </c>
      <c r="X48" s="3">
        <v>0</v>
      </c>
      <c r="Y48" s="3"/>
      <c r="AA48" s="3">
        <v>0</v>
      </c>
      <c r="AB48" s="3">
        <v>0</v>
      </c>
      <c r="AC48" s="3">
        <v>0</v>
      </c>
      <c r="AE48" s="3">
        <v>367.71</v>
      </c>
      <c r="AF48" s="3">
        <v>0</v>
      </c>
      <c r="AG48" s="3">
        <v>0</v>
      </c>
      <c r="AI48" s="3">
        <v>0</v>
      </c>
      <c r="AJ48" s="3">
        <v>0</v>
      </c>
      <c r="AK48" s="3">
        <v>0</v>
      </c>
      <c r="AL48" s="3"/>
      <c r="AN48" s="3">
        <v>0</v>
      </c>
      <c r="AO48" s="3">
        <v>0</v>
      </c>
      <c r="AP48" s="3">
        <v>0</v>
      </c>
      <c r="AQ48" s="18"/>
      <c r="AR48" s="3">
        <v>0</v>
      </c>
      <c r="AS48" s="3">
        <v>0</v>
      </c>
      <c r="AT48" s="3">
        <v>0</v>
      </c>
      <c r="AU48" s="32">
        <f t="shared" si="4"/>
        <v>0</v>
      </c>
      <c r="AV48" s="3">
        <f t="shared" si="5"/>
        <v>367.71</v>
      </c>
      <c r="AW48" s="3">
        <f t="shared" si="5"/>
        <v>0</v>
      </c>
      <c r="AX48" s="3">
        <f t="shared" si="5"/>
        <v>0</v>
      </c>
      <c r="AY48" s="3">
        <f t="shared" si="3"/>
        <v>367.71</v>
      </c>
    </row>
    <row r="49" spans="1:54" ht="13.5" thickBot="1" x14ac:dyDescent="0.25">
      <c r="A49" s="1" t="s">
        <v>239</v>
      </c>
      <c r="B49" s="9" t="s">
        <v>143</v>
      </c>
      <c r="C49" s="3">
        <v>542.08000000000004</v>
      </c>
      <c r="D49" s="4">
        <v>451.22</v>
      </c>
      <c r="F49" s="5"/>
      <c r="G49" s="9" t="s">
        <v>144</v>
      </c>
      <c r="H49" s="3">
        <v>0</v>
      </c>
      <c r="J49" s="3">
        <f t="shared" si="2"/>
        <v>993.30000000000007</v>
      </c>
      <c r="K49" s="1" t="s">
        <v>86</v>
      </c>
      <c r="L49" s="1" t="s">
        <v>240</v>
      </c>
      <c r="M49" s="1" t="s">
        <v>250</v>
      </c>
      <c r="O49" s="1" t="s">
        <v>88</v>
      </c>
      <c r="P49" s="1" t="str">
        <f>A49</f>
        <v>1000400-01</v>
      </c>
      <c r="R49" s="3">
        <v>0</v>
      </c>
      <c r="S49" s="3">
        <v>0</v>
      </c>
      <c r="T49" s="3">
        <v>0</v>
      </c>
      <c r="V49" s="3">
        <v>0</v>
      </c>
      <c r="W49" s="3">
        <v>0</v>
      </c>
      <c r="X49" s="3">
        <v>0</v>
      </c>
      <c r="Y49" s="3"/>
      <c r="Z49" s="77">
        <v>0</v>
      </c>
      <c r="AA49" s="3">
        <v>0</v>
      </c>
      <c r="AB49" s="3">
        <v>0</v>
      </c>
      <c r="AC49" s="3">
        <v>0</v>
      </c>
      <c r="AD49" s="120">
        <v>92004</v>
      </c>
      <c r="AE49" s="3">
        <f>525.21+13559.53</f>
        <v>14084.740000000002</v>
      </c>
      <c r="AF49" s="3">
        <v>458.68</v>
      </c>
      <c r="AG49" s="3">
        <v>0</v>
      </c>
      <c r="AH49" s="18">
        <v>90508</v>
      </c>
      <c r="AI49" s="3">
        <v>542.08000000000004</v>
      </c>
      <c r="AJ49" s="3">
        <v>451.22</v>
      </c>
      <c r="AK49" s="3">
        <v>0</v>
      </c>
      <c r="AL49" s="3"/>
      <c r="AN49" s="3">
        <v>0</v>
      </c>
      <c r="AO49" s="3">
        <v>0</v>
      </c>
      <c r="AP49" s="3">
        <v>0</v>
      </c>
      <c r="AQ49" s="18"/>
      <c r="AR49" s="3">
        <v>0</v>
      </c>
      <c r="AS49" s="3">
        <v>0</v>
      </c>
      <c r="AT49" s="3">
        <v>0</v>
      </c>
      <c r="AU49" s="32">
        <f t="shared" si="4"/>
        <v>182512</v>
      </c>
      <c r="AV49" s="3">
        <f t="shared" si="5"/>
        <v>14626.820000000002</v>
      </c>
      <c r="AW49" s="3">
        <f t="shared" si="5"/>
        <v>909.90000000000009</v>
      </c>
      <c r="AX49" s="3">
        <f t="shared" si="5"/>
        <v>0</v>
      </c>
      <c r="AY49" s="3">
        <f t="shared" si="3"/>
        <v>15536.720000000001</v>
      </c>
    </row>
    <row r="50" spans="1:54" ht="13.5" thickBot="1" x14ac:dyDescent="0.25">
      <c r="A50" s="1" t="s">
        <v>164</v>
      </c>
      <c r="B50" s="9" t="s">
        <v>143</v>
      </c>
      <c r="C50" s="3">
        <v>4.4800000000000004</v>
      </c>
      <c r="D50" s="4">
        <v>0</v>
      </c>
      <c r="F50" s="5"/>
      <c r="G50" s="9" t="s">
        <v>144</v>
      </c>
      <c r="H50" s="3">
        <v>0</v>
      </c>
      <c r="J50" s="3">
        <f t="shared" si="2"/>
        <v>4.4800000000000004</v>
      </c>
      <c r="K50" s="1" t="s">
        <v>86</v>
      </c>
      <c r="L50" s="1" t="s">
        <v>240</v>
      </c>
      <c r="M50" s="1" t="s">
        <v>250</v>
      </c>
      <c r="O50" s="1" t="s">
        <v>86</v>
      </c>
      <c r="P50" s="1" t="s">
        <v>185</v>
      </c>
      <c r="R50" s="3">
        <v>4.2699999999999996</v>
      </c>
      <c r="S50" s="3">
        <v>0</v>
      </c>
      <c r="T50" s="3">
        <v>0</v>
      </c>
      <c r="V50" s="3">
        <v>0</v>
      </c>
      <c r="W50" s="3">
        <v>0</v>
      </c>
      <c r="X50" s="3">
        <v>0</v>
      </c>
      <c r="Y50" s="3"/>
      <c r="Z50" s="77">
        <v>748</v>
      </c>
      <c r="AA50" s="3">
        <v>4.2699999999999996</v>
      </c>
      <c r="AB50" s="3">
        <v>0</v>
      </c>
      <c r="AC50" s="3">
        <v>0</v>
      </c>
      <c r="AD50" s="18">
        <v>748</v>
      </c>
      <c r="AE50" s="3">
        <v>4.2699999999999996</v>
      </c>
      <c r="AF50" s="3">
        <v>0</v>
      </c>
      <c r="AG50" s="3">
        <v>0</v>
      </c>
      <c r="AH50" s="18">
        <v>748</v>
      </c>
      <c r="AI50" s="3">
        <v>4.4800000000000004</v>
      </c>
      <c r="AJ50" s="3">
        <v>0</v>
      </c>
      <c r="AK50" s="3">
        <v>0</v>
      </c>
      <c r="AL50" s="3"/>
      <c r="AN50" s="3">
        <v>0</v>
      </c>
      <c r="AO50" s="3">
        <v>0</v>
      </c>
      <c r="AP50" s="3">
        <v>0</v>
      </c>
      <c r="AQ50" s="18"/>
      <c r="AR50" s="3">
        <v>0</v>
      </c>
      <c r="AS50" s="3">
        <v>0</v>
      </c>
      <c r="AT50" s="3">
        <v>0</v>
      </c>
      <c r="AU50" s="32">
        <f t="shared" si="4"/>
        <v>2244</v>
      </c>
      <c r="AV50" s="3">
        <f t="shared" si="5"/>
        <v>17.29</v>
      </c>
      <c r="AW50" s="3">
        <f t="shared" si="5"/>
        <v>0</v>
      </c>
      <c r="AX50" s="3">
        <f t="shared" si="5"/>
        <v>0</v>
      </c>
      <c r="AY50" s="3">
        <f t="shared" si="3"/>
        <v>17.29</v>
      </c>
    </row>
    <row r="51" spans="1:54" ht="13.5" thickBot="1" x14ac:dyDescent="0.25">
      <c r="A51" s="1" t="s">
        <v>186</v>
      </c>
      <c r="B51" s="9" t="s">
        <v>143</v>
      </c>
      <c r="C51" s="3">
        <v>1102.08</v>
      </c>
      <c r="D51" s="4">
        <v>0</v>
      </c>
      <c r="F51" s="5"/>
      <c r="G51" s="9" t="s">
        <v>144</v>
      </c>
      <c r="H51" s="3">
        <v>0</v>
      </c>
      <c r="J51" s="3">
        <f t="shared" si="2"/>
        <v>1102.08</v>
      </c>
      <c r="K51" s="1" t="s">
        <v>86</v>
      </c>
      <c r="L51" s="1" t="s">
        <v>240</v>
      </c>
      <c r="M51" s="1" t="s">
        <v>248</v>
      </c>
      <c r="O51" s="1" t="s">
        <v>86</v>
      </c>
      <c r="P51" s="1" t="s">
        <v>187</v>
      </c>
      <c r="R51" s="3">
        <v>0</v>
      </c>
      <c r="S51" s="3">
        <v>0</v>
      </c>
      <c r="T51" s="3">
        <v>0</v>
      </c>
      <c r="V51" s="3">
        <v>3270.82</v>
      </c>
      <c r="W51" s="3">
        <v>0</v>
      </c>
      <c r="X51" s="3">
        <v>0</v>
      </c>
      <c r="Y51" s="3"/>
      <c r="Z51" s="77">
        <v>242.352</v>
      </c>
      <c r="AA51" s="3">
        <v>1383.48</v>
      </c>
      <c r="AB51" s="3">
        <v>0</v>
      </c>
      <c r="AC51" s="3">
        <v>0</v>
      </c>
      <c r="AD51" s="120">
        <v>93500</v>
      </c>
      <c r="AE51" s="3">
        <v>533.75</v>
      </c>
      <c r="AF51" s="3">
        <v>0</v>
      </c>
      <c r="AG51" s="3">
        <v>0</v>
      </c>
      <c r="AH51" s="18">
        <v>184008</v>
      </c>
      <c r="AI51" s="3">
        <v>1102.08</v>
      </c>
      <c r="AJ51" s="3">
        <v>0</v>
      </c>
      <c r="AK51" s="3">
        <v>0</v>
      </c>
      <c r="AL51" s="3"/>
      <c r="AN51" s="3">
        <v>0</v>
      </c>
      <c r="AO51" s="3">
        <v>0</v>
      </c>
      <c r="AP51" s="3">
        <v>0</v>
      </c>
      <c r="AQ51" s="18"/>
      <c r="AR51" s="3">
        <v>0</v>
      </c>
      <c r="AS51" s="3">
        <v>0</v>
      </c>
      <c r="AT51" s="3">
        <v>0</v>
      </c>
      <c r="AU51" s="32">
        <f t="shared" si="4"/>
        <v>277750.35200000001</v>
      </c>
      <c r="AV51" s="3">
        <f t="shared" si="5"/>
        <v>6290.13</v>
      </c>
      <c r="AW51" s="3">
        <f t="shared" si="5"/>
        <v>0</v>
      </c>
      <c r="AX51" s="3">
        <f t="shared" si="5"/>
        <v>0</v>
      </c>
      <c r="AY51" s="3">
        <f t="shared" si="3"/>
        <v>6290.13</v>
      </c>
    </row>
    <row r="52" spans="1:54" ht="13.5" thickBot="1" x14ac:dyDescent="0.25">
      <c r="A52" s="1" t="s">
        <v>190</v>
      </c>
      <c r="B52" s="9" t="s">
        <v>143</v>
      </c>
      <c r="C52" s="3">
        <v>13.44</v>
      </c>
      <c r="D52" s="4">
        <v>41.02</v>
      </c>
      <c r="F52" s="5"/>
      <c r="G52" s="9" t="s">
        <v>144</v>
      </c>
      <c r="H52" s="3">
        <v>0</v>
      </c>
      <c r="J52" s="3">
        <f t="shared" si="2"/>
        <v>54.46</v>
      </c>
      <c r="K52" s="1" t="s">
        <v>86</v>
      </c>
      <c r="L52" s="1" t="s">
        <v>240</v>
      </c>
      <c r="M52" s="1" t="s">
        <v>248</v>
      </c>
      <c r="O52" s="1" t="s">
        <v>86</v>
      </c>
      <c r="P52" s="1" t="s">
        <v>187</v>
      </c>
      <c r="R52" s="3">
        <v>0</v>
      </c>
      <c r="S52" s="3">
        <v>0</v>
      </c>
      <c r="T52" s="3">
        <v>-193.1</v>
      </c>
      <c r="V52" s="3">
        <v>42.7</v>
      </c>
      <c r="W52" s="3">
        <v>37.29</v>
      </c>
      <c r="X52" s="3">
        <v>0</v>
      </c>
      <c r="Y52" s="3"/>
      <c r="Z52" s="77">
        <v>5984</v>
      </c>
      <c r="AA52" s="3">
        <v>34.159999999999997</v>
      </c>
      <c r="AB52" s="3">
        <v>29.83</v>
      </c>
      <c r="AC52" s="3">
        <v>0</v>
      </c>
      <c r="AD52" s="120">
        <v>5984</v>
      </c>
      <c r="AE52" s="3">
        <v>34.159999999999997</v>
      </c>
      <c r="AF52" s="3">
        <v>29.83</v>
      </c>
      <c r="AG52" s="3">
        <v>0</v>
      </c>
      <c r="AH52" s="18">
        <f>2244+5984</f>
        <v>8228</v>
      </c>
      <c r="AI52" s="3">
        <v>13.44</v>
      </c>
      <c r="AJ52" s="3">
        <v>41.02</v>
      </c>
      <c r="AK52" s="3">
        <v>0</v>
      </c>
      <c r="AL52" s="3"/>
      <c r="AN52" s="3">
        <v>0</v>
      </c>
      <c r="AO52" s="3">
        <v>0</v>
      </c>
      <c r="AP52" s="3">
        <v>0</v>
      </c>
      <c r="AQ52" s="18"/>
      <c r="AR52" s="3">
        <v>0</v>
      </c>
      <c r="AS52" s="3">
        <v>0</v>
      </c>
      <c r="AT52" s="3">
        <v>0</v>
      </c>
      <c r="AU52" s="32">
        <f t="shared" si="4"/>
        <v>20196</v>
      </c>
      <c r="AV52" s="3">
        <f t="shared" si="5"/>
        <v>124.46</v>
      </c>
      <c r="AW52" s="3">
        <f t="shared" si="5"/>
        <v>137.97</v>
      </c>
      <c r="AX52" s="3">
        <f t="shared" si="5"/>
        <v>-193.1</v>
      </c>
      <c r="AY52" s="3">
        <f t="shared" si="3"/>
        <v>69.330000000000013</v>
      </c>
    </row>
    <row r="53" spans="1:54" ht="13.5" thickBot="1" x14ac:dyDescent="0.25">
      <c r="A53" s="1" t="s">
        <v>188</v>
      </c>
      <c r="B53" s="9" t="s">
        <v>143</v>
      </c>
      <c r="C53" s="3">
        <v>143.36000000000001</v>
      </c>
      <c r="D53" s="4">
        <v>119.33</v>
      </c>
      <c r="F53" s="5"/>
      <c r="G53" s="9" t="s">
        <v>144</v>
      </c>
      <c r="H53" s="3">
        <v>0</v>
      </c>
      <c r="J53" s="3">
        <f>C53+D53+H53</f>
        <v>262.69</v>
      </c>
      <c r="K53" s="1" t="s">
        <v>86</v>
      </c>
      <c r="L53" s="1" t="s">
        <v>240</v>
      </c>
      <c r="M53" s="1" t="s">
        <v>248</v>
      </c>
      <c r="O53" s="1" t="s">
        <v>86</v>
      </c>
      <c r="P53" s="1" t="s">
        <v>148</v>
      </c>
      <c r="R53" s="3">
        <v>200.69</v>
      </c>
      <c r="S53" s="3">
        <v>175.27</v>
      </c>
      <c r="T53" s="3">
        <v>0</v>
      </c>
      <c r="V53" s="3">
        <v>0</v>
      </c>
      <c r="W53" s="3">
        <v>0</v>
      </c>
      <c r="X53" s="3">
        <v>0</v>
      </c>
      <c r="Y53" s="3"/>
      <c r="Z53" s="77">
        <v>27676</v>
      </c>
      <c r="AA53" s="3">
        <v>157.99</v>
      </c>
      <c r="AB53" s="3">
        <v>137.97999999999999</v>
      </c>
      <c r="AC53" s="3">
        <v>0</v>
      </c>
      <c r="AD53" s="120">
        <v>22440</v>
      </c>
      <c r="AE53" s="3">
        <v>128.1</v>
      </c>
      <c r="AF53" s="3">
        <v>111.87</v>
      </c>
      <c r="AG53" s="3">
        <v>0</v>
      </c>
      <c r="AH53" s="18">
        <v>23936</v>
      </c>
      <c r="AI53" s="3">
        <v>143.36000000000001</v>
      </c>
      <c r="AJ53" s="3">
        <v>119.33</v>
      </c>
      <c r="AK53" s="3">
        <v>0</v>
      </c>
      <c r="AL53" s="3"/>
      <c r="AN53" s="3">
        <v>0</v>
      </c>
      <c r="AO53" s="3">
        <v>0</v>
      </c>
      <c r="AP53" s="3">
        <v>0</v>
      </c>
      <c r="AQ53" s="18"/>
      <c r="AR53" s="3">
        <v>0</v>
      </c>
      <c r="AS53" s="3">
        <v>0</v>
      </c>
      <c r="AT53" s="3">
        <v>0</v>
      </c>
      <c r="AU53" s="32">
        <f>+Q53+U53+Z53+AD53+AH53+AM53+AQ53</f>
        <v>74052</v>
      </c>
      <c r="AV53" s="3">
        <f>SUM(R53,V53,AA53,AE53,AI53,AN53,AR53)</f>
        <v>630.14</v>
      </c>
      <c r="AW53" s="3">
        <f>SUM(S53,W53,AB53,AF53,AJ53,AO53,AS53)</f>
        <v>544.45000000000005</v>
      </c>
      <c r="AX53" s="3">
        <f>SUM(T53,X53,AC53,AG53,AK53,AP53,AT53)</f>
        <v>0</v>
      </c>
      <c r="AY53" s="3">
        <f>SUM(AV53:AX53)</f>
        <v>1174.5900000000001</v>
      </c>
    </row>
    <row r="54" spans="1:54" ht="13.5" thickBot="1" x14ac:dyDescent="0.25">
      <c r="A54" s="1" t="s">
        <v>163</v>
      </c>
      <c r="B54" s="9" t="s">
        <v>143</v>
      </c>
      <c r="C54" s="3">
        <v>199.49</v>
      </c>
      <c r="D54" s="4">
        <v>0</v>
      </c>
      <c r="F54" s="5"/>
      <c r="G54" s="9" t="s">
        <v>144</v>
      </c>
      <c r="H54" s="3">
        <v>0</v>
      </c>
      <c r="J54" s="3">
        <f t="shared" si="2"/>
        <v>199.49</v>
      </c>
      <c r="K54" s="1" t="s">
        <v>86</v>
      </c>
      <c r="L54" s="1" t="s">
        <v>240</v>
      </c>
      <c r="M54" s="1" t="s">
        <v>248</v>
      </c>
      <c r="O54" s="1" t="s">
        <v>86</v>
      </c>
      <c r="P54" s="1" t="s">
        <v>189</v>
      </c>
      <c r="R54" s="3">
        <v>189.99</v>
      </c>
      <c r="S54" s="3">
        <v>0</v>
      </c>
      <c r="T54" s="3">
        <v>0</v>
      </c>
      <c r="V54" s="3">
        <v>189.99</v>
      </c>
      <c r="W54" s="3">
        <v>0</v>
      </c>
      <c r="X54" s="3">
        <v>0</v>
      </c>
      <c r="Y54" s="3"/>
      <c r="AA54" s="3">
        <v>189.99</v>
      </c>
      <c r="AB54" s="3">
        <v>0</v>
      </c>
      <c r="AC54" s="3">
        <v>0</v>
      </c>
      <c r="AD54" s="120">
        <v>0</v>
      </c>
      <c r="AE54" s="3">
        <v>189.99</v>
      </c>
      <c r="AF54" s="3">
        <v>0</v>
      </c>
      <c r="AG54" s="3">
        <v>0</v>
      </c>
      <c r="AH54" s="18">
        <v>0</v>
      </c>
      <c r="AI54" s="3">
        <v>199.49</v>
      </c>
      <c r="AJ54" s="3">
        <v>0</v>
      </c>
      <c r="AK54" s="3">
        <v>0</v>
      </c>
      <c r="AL54" s="3"/>
      <c r="AN54" s="3">
        <v>0</v>
      </c>
      <c r="AO54" s="3">
        <v>0</v>
      </c>
      <c r="AP54" s="3">
        <v>0</v>
      </c>
      <c r="AQ54" s="18"/>
      <c r="AR54" s="3">
        <v>0</v>
      </c>
      <c r="AS54" s="3">
        <v>0</v>
      </c>
      <c r="AT54" s="3">
        <v>0</v>
      </c>
      <c r="AU54" s="32">
        <f t="shared" si="4"/>
        <v>0</v>
      </c>
      <c r="AV54" s="3">
        <f t="shared" si="5"/>
        <v>959.45</v>
      </c>
      <c r="AW54" s="3">
        <f t="shared" si="5"/>
        <v>0</v>
      </c>
      <c r="AX54" s="3">
        <f t="shared" si="5"/>
        <v>0</v>
      </c>
      <c r="AY54" s="3">
        <f t="shared" si="3"/>
        <v>959.45</v>
      </c>
    </row>
    <row r="55" spans="1:54" ht="13.5" thickBot="1" x14ac:dyDescent="0.25">
      <c r="A55" s="1" t="s">
        <v>165</v>
      </c>
      <c r="B55" s="9" t="s">
        <v>143</v>
      </c>
      <c r="C55" s="3">
        <v>386.1</v>
      </c>
      <c r="D55" s="4">
        <v>0</v>
      </c>
      <c r="F55" s="5"/>
      <c r="G55" s="9" t="s">
        <v>143</v>
      </c>
      <c r="H55" s="3">
        <v>0</v>
      </c>
      <c r="J55" s="3">
        <f t="shared" si="2"/>
        <v>386.1</v>
      </c>
      <c r="K55" s="1" t="s">
        <v>166</v>
      </c>
      <c r="L55" s="1" t="s">
        <v>240</v>
      </c>
      <c r="M55" s="1" t="s">
        <v>248</v>
      </c>
      <c r="O55" s="1" t="s">
        <v>167</v>
      </c>
      <c r="P55" s="1" t="s">
        <v>165</v>
      </c>
      <c r="R55" s="3">
        <v>367.71</v>
      </c>
      <c r="S55" s="3">
        <v>0</v>
      </c>
      <c r="T55" s="3">
        <v>0</v>
      </c>
      <c r="V55" s="3">
        <v>367.71</v>
      </c>
      <c r="W55" s="3">
        <v>0</v>
      </c>
      <c r="X55" s="3">
        <v>0</v>
      </c>
      <c r="Y55" s="3"/>
      <c r="AA55" s="3">
        <v>367.71</v>
      </c>
      <c r="AB55" s="3">
        <v>0</v>
      </c>
      <c r="AC55" s="3">
        <v>0</v>
      </c>
      <c r="AD55" s="120">
        <v>0</v>
      </c>
      <c r="AE55" s="3">
        <v>367.71</v>
      </c>
      <c r="AF55" s="3">
        <v>0</v>
      </c>
      <c r="AG55" s="3">
        <v>0</v>
      </c>
      <c r="AH55" s="18">
        <v>0</v>
      </c>
      <c r="AI55" s="3">
        <v>386.1</v>
      </c>
      <c r="AJ55" s="3">
        <v>0</v>
      </c>
      <c r="AK55" s="3">
        <v>0</v>
      </c>
      <c r="AL55" s="3"/>
      <c r="AN55" s="3">
        <v>0</v>
      </c>
      <c r="AO55" s="3">
        <v>0</v>
      </c>
      <c r="AP55" s="3">
        <v>0</v>
      </c>
      <c r="AQ55" s="18"/>
      <c r="AR55" s="3">
        <v>0</v>
      </c>
      <c r="AS55" s="3">
        <v>0</v>
      </c>
      <c r="AT55" s="3">
        <v>0</v>
      </c>
      <c r="AU55" s="32">
        <f t="shared" si="4"/>
        <v>0</v>
      </c>
      <c r="AV55" s="3">
        <f t="shared" si="5"/>
        <v>1856.94</v>
      </c>
      <c r="AW55" s="3">
        <f t="shared" si="5"/>
        <v>0</v>
      </c>
      <c r="AX55" s="3">
        <f t="shared" si="5"/>
        <v>0</v>
      </c>
      <c r="AY55" s="3">
        <f t="shared" si="3"/>
        <v>1856.94</v>
      </c>
    </row>
    <row r="56" spans="1:54" ht="13.5" thickBot="1" x14ac:dyDescent="0.25">
      <c r="A56" s="1" t="s">
        <v>180</v>
      </c>
      <c r="B56" s="9" t="s">
        <v>143</v>
      </c>
      <c r="C56" s="3">
        <v>0</v>
      </c>
      <c r="D56" s="4">
        <v>0</v>
      </c>
      <c r="F56" s="5"/>
      <c r="G56" s="9" t="s">
        <v>143</v>
      </c>
      <c r="H56" s="3">
        <v>0</v>
      </c>
      <c r="J56" s="3">
        <f t="shared" si="2"/>
        <v>0</v>
      </c>
      <c r="K56" s="1" t="s">
        <v>166</v>
      </c>
      <c r="L56" s="1" t="s">
        <v>122</v>
      </c>
      <c r="M56" s="1" t="s">
        <v>179</v>
      </c>
      <c r="O56" s="1" t="s">
        <v>167</v>
      </c>
      <c r="P56" s="1" t="s">
        <v>165</v>
      </c>
      <c r="R56" s="3">
        <v>99.54</v>
      </c>
      <c r="S56" s="3">
        <v>0</v>
      </c>
      <c r="T56" s="3">
        <v>0</v>
      </c>
      <c r="V56" s="3">
        <v>0</v>
      </c>
      <c r="W56" s="3">
        <v>0</v>
      </c>
      <c r="X56" s="3">
        <v>0</v>
      </c>
      <c r="Y56" s="3"/>
      <c r="AA56" s="3">
        <v>0</v>
      </c>
      <c r="AB56" s="3">
        <v>0</v>
      </c>
      <c r="AC56" s="3">
        <v>0</v>
      </c>
      <c r="AE56" s="3">
        <v>0</v>
      </c>
      <c r="AF56" s="3">
        <v>0</v>
      </c>
      <c r="AG56" s="3">
        <v>0</v>
      </c>
      <c r="AI56" s="3">
        <v>0</v>
      </c>
      <c r="AJ56" s="3">
        <v>0</v>
      </c>
      <c r="AK56" s="3">
        <v>0</v>
      </c>
      <c r="AL56" s="3"/>
      <c r="AN56" s="3">
        <v>0</v>
      </c>
      <c r="AO56" s="3">
        <v>0</v>
      </c>
      <c r="AP56" s="3">
        <v>0</v>
      </c>
      <c r="AQ56" s="18"/>
      <c r="AR56" s="3">
        <v>0</v>
      </c>
      <c r="AS56" s="3">
        <v>0</v>
      </c>
      <c r="AT56" s="3">
        <v>0</v>
      </c>
      <c r="AU56" s="32">
        <f t="shared" si="4"/>
        <v>0</v>
      </c>
      <c r="AV56" s="3">
        <f t="shared" si="5"/>
        <v>99.54</v>
      </c>
      <c r="AW56" s="3">
        <f t="shared" si="5"/>
        <v>0</v>
      </c>
      <c r="AX56" s="3">
        <f t="shared" si="5"/>
        <v>0</v>
      </c>
      <c r="AY56" s="3">
        <f t="shared" si="3"/>
        <v>99.54</v>
      </c>
    </row>
    <row r="57" spans="1:54" ht="13.5" thickBot="1" x14ac:dyDescent="0.25">
      <c r="A57" s="1" t="s">
        <v>152</v>
      </c>
      <c r="B57" s="9" t="s">
        <v>143</v>
      </c>
      <c r="C57" s="3">
        <v>0</v>
      </c>
      <c r="D57" s="4">
        <v>0</v>
      </c>
      <c r="F57" s="5"/>
      <c r="G57" s="9" t="s">
        <v>143</v>
      </c>
      <c r="H57" s="3">
        <v>0</v>
      </c>
      <c r="J57" s="3">
        <f t="shared" si="2"/>
        <v>0</v>
      </c>
      <c r="K57" s="1" t="s">
        <v>166</v>
      </c>
      <c r="L57" s="1" t="s">
        <v>122</v>
      </c>
      <c r="M57" s="1" t="s">
        <v>179</v>
      </c>
      <c r="O57" s="1" t="s">
        <v>167</v>
      </c>
      <c r="P57" s="1" t="str">
        <f>A57</f>
        <v>79-2351-01</v>
      </c>
      <c r="R57" s="3">
        <v>220.52</v>
      </c>
      <c r="S57" s="3">
        <v>0</v>
      </c>
      <c r="T57" s="3">
        <v>0</v>
      </c>
      <c r="V57" s="3">
        <v>0</v>
      </c>
      <c r="W57" s="3">
        <v>0</v>
      </c>
      <c r="X57" s="3">
        <v>0</v>
      </c>
      <c r="Y57" s="3"/>
      <c r="AA57" s="3">
        <v>0</v>
      </c>
      <c r="AB57" s="3">
        <v>0</v>
      </c>
      <c r="AC57" s="3">
        <v>0</v>
      </c>
      <c r="AE57" s="3">
        <v>0</v>
      </c>
      <c r="AF57" s="3">
        <v>0</v>
      </c>
      <c r="AG57" s="3">
        <v>0</v>
      </c>
      <c r="AI57" s="3">
        <v>0</v>
      </c>
      <c r="AJ57" s="3">
        <v>0</v>
      </c>
      <c r="AK57" s="3">
        <v>0</v>
      </c>
      <c r="AL57" s="3"/>
      <c r="AN57" s="3">
        <v>0</v>
      </c>
      <c r="AO57" s="3">
        <v>0</v>
      </c>
      <c r="AP57" s="3">
        <v>0</v>
      </c>
      <c r="AQ57" s="18"/>
      <c r="AR57" s="3">
        <v>0</v>
      </c>
      <c r="AS57" s="3">
        <v>0</v>
      </c>
      <c r="AT57" s="3">
        <v>0</v>
      </c>
      <c r="AU57" s="32">
        <f t="shared" si="4"/>
        <v>0</v>
      </c>
      <c r="AV57" s="3">
        <f t="shared" si="5"/>
        <v>220.52</v>
      </c>
      <c r="AW57" s="3">
        <f t="shared" si="5"/>
        <v>0</v>
      </c>
      <c r="AX57" s="3">
        <f t="shared" si="5"/>
        <v>0</v>
      </c>
      <c r="AY57" s="3">
        <f t="shared" si="3"/>
        <v>220.52</v>
      </c>
    </row>
    <row r="58" spans="1:54" ht="13.5" thickBot="1" x14ac:dyDescent="0.25">
      <c r="A58" s="1" t="s">
        <v>38</v>
      </c>
      <c r="B58" s="9" t="s">
        <v>117</v>
      </c>
      <c r="C58" s="3">
        <v>430.08</v>
      </c>
      <c r="D58" s="4">
        <v>357.99</v>
      </c>
      <c r="F58" s="5"/>
      <c r="G58" s="74" t="s">
        <v>117</v>
      </c>
      <c r="H58" s="3">
        <v>264.88</v>
      </c>
      <c r="J58" s="3">
        <f t="shared" si="2"/>
        <v>1052.9499999999998</v>
      </c>
      <c r="K58" s="1" t="s">
        <v>87</v>
      </c>
      <c r="L58" s="1" t="s">
        <v>240</v>
      </c>
      <c r="M58" s="1" t="s">
        <v>255</v>
      </c>
      <c r="O58" s="1" t="s">
        <v>87</v>
      </c>
      <c r="P58" s="1" t="s">
        <v>38</v>
      </c>
      <c r="R58" s="3">
        <v>559.37</v>
      </c>
      <c r="S58" s="3">
        <v>488.51</v>
      </c>
      <c r="T58" s="3">
        <v>263.82</v>
      </c>
      <c r="V58" s="3">
        <v>533.75</v>
      </c>
      <c r="W58" s="3">
        <v>466.14</v>
      </c>
      <c r="X58" s="3">
        <v>264.88</v>
      </c>
      <c r="Y58" s="3"/>
      <c r="Z58" s="77">
        <v>83028</v>
      </c>
      <c r="AA58" s="3">
        <v>473.97</v>
      </c>
      <c r="AB58" s="3">
        <v>413.93</v>
      </c>
      <c r="AC58" s="3">
        <v>264.88</v>
      </c>
      <c r="AD58" s="120">
        <v>67320</v>
      </c>
      <c r="AE58" s="3">
        <v>384.3</v>
      </c>
      <c r="AF58" s="3">
        <v>335.62</v>
      </c>
      <c r="AG58" s="3">
        <v>264.88</v>
      </c>
      <c r="AH58" s="18">
        <f>36652+35156</f>
        <v>71808</v>
      </c>
      <c r="AI58" s="3">
        <v>430.08</v>
      </c>
      <c r="AJ58" s="3">
        <v>357.99</v>
      </c>
      <c r="AK58" s="3">
        <v>264.88</v>
      </c>
      <c r="AL58" s="3"/>
      <c r="AN58" s="3">
        <v>0</v>
      </c>
      <c r="AO58" s="3">
        <v>0</v>
      </c>
      <c r="AP58" s="3">
        <v>0</v>
      </c>
      <c r="AQ58" s="18"/>
      <c r="AR58" s="3">
        <v>0</v>
      </c>
      <c r="AS58" s="3">
        <v>0</v>
      </c>
      <c r="AT58" s="3">
        <v>0</v>
      </c>
      <c r="AU58" s="32">
        <f t="shared" si="4"/>
        <v>222156</v>
      </c>
      <c r="AV58" s="3">
        <f t="shared" si="5"/>
        <v>2381.4699999999998</v>
      </c>
      <c r="AW58" s="3">
        <f t="shared" si="5"/>
        <v>2062.1899999999996</v>
      </c>
      <c r="AX58" s="3">
        <f t="shared" si="5"/>
        <v>1323.3400000000001</v>
      </c>
      <c r="AY58" s="3">
        <f t="shared" si="3"/>
        <v>5767</v>
      </c>
    </row>
    <row r="59" spans="1:54" ht="13.5" thickBot="1" x14ac:dyDescent="0.25">
      <c r="A59" s="1" t="s">
        <v>39</v>
      </c>
      <c r="B59" s="9" t="s">
        <v>117</v>
      </c>
      <c r="C59" s="3">
        <v>40.32</v>
      </c>
      <c r="D59" s="4">
        <v>33.56</v>
      </c>
      <c r="F59" s="5"/>
      <c r="G59" s="74" t="s">
        <v>117</v>
      </c>
      <c r="H59" s="3">
        <v>264.88</v>
      </c>
      <c r="J59" s="3">
        <f t="shared" si="2"/>
        <v>338.76</v>
      </c>
      <c r="K59" s="1" t="s">
        <v>87</v>
      </c>
      <c r="L59" s="1" t="s">
        <v>240</v>
      </c>
      <c r="M59" s="1" t="s">
        <v>258</v>
      </c>
      <c r="O59" s="1" t="s">
        <v>87</v>
      </c>
      <c r="P59" s="1" t="s">
        <v>39</v>
      </c>
      <c r="R59" s="3">
        <v>8.5399999999999991</v>
      </c>
      <c r="S59" s="3">
        <v>7.46</v>
      </c>
      <c r="T59" s="3">
        <v>263.82</v>
      </c>
      <c r="U59" s="77">
        <v>2244</v>
      </c>
      <c r="V59" s="3">
        <v>12.81</v>
      </c>
      <c r="W59" s="3">
        <v>11.19</v>
      </c>
      <c r="X59" s="3">
        <v>264.88</v>
      </c>
      <c r="Y59" s="3"/>
      <c r="Z59" s="77">
        <v>2244</v>
      </c>
      <c r="AA59" s="3">
        <v>12.81</v>
      </c>
      <c r="AB59" s="3">
        <v>11.19</v>
      </c>
      <c r="AC59" s="3">
        <v>264.88</v>
      </c>
      <c r="AD59" s="120">
        <v>1496</v>
      </c>
      <c r="AE59" s="3">
        <v>8.5399999999999991</v>
      </c>
      <c r="AF59" s="3">
        <v>7.46</v>
      </c>
      <c r="AG59" s="3">
        <v>264.88</v>
      </c>
      <c r="AH59" s="18">
        <v>6732</v>
      </c>
      <c r="AI59" s="3">
        <v>40.32</v>
      </c>
      <c r="AJ59" s="3">
        <v>33.56</v>
      </c>
      <c r="AK59" s="3">
        <v>264.88</v>
      </c>
      <c r="AL59" s="3"/>
      <c r="AN59" s="3">
        <v>0</v>
      </c>
      <c r="AO59" s="3">
        <v>0</v>
      </c>
      <c r="AP59" s="3">
        <v>0</v>
      </c>
      <c r="AQ59" s="18"/>
      <c r="AR59" s="3">
        <v>0</v>
      </c>
      <c r="AS59" s="3">
        <v>0</v>
      </c>
      <c r="AT59" s="3">
        <v>0</v>
      </c>
      <c r="AU59" s="32">
        <f t="shared" si="4"/>
        <v>12716</v>
      </c>
      <c r="AV59" s="3">
        <f t="shared" si="5"/>
        <v>83.02000000000001</v>
      </c>
      <c r="AW59" s="3">
        <f t="shared" si="5"/>
        <v>70.86</v>
      </c>
      <c r="AX59" s="3">
        <f t="shared" si="5"/>
        <v>1323.3400000000001</v>
      </c>
      <c r="AY59" s="3">
        <f t="shared" si="3"/>
        <v>1477.2200000000003</v>
      </c>
    </row>
    <row r="60" spans="1:54" ht="13.5" thickBot="1" x14ac:dyDescent="0.25">
      <c r="A60" s="1" t="s">
        <v>40</v>
      </c>
      <c r="B60" s="9" t="s">
        <v>117</v>
      </c>
      <c r="C60" s="3">
        <v>483.84</v>
      </c>
      <c r="D60" s="4">
        <v>402.74</v>
      </c>
      <c r="F60" s="5"/>
      <c r="G60" s="74" t="s">
        <v>117</v>
      </c>
      <c r="H60" s="3">
        <v>264.88</v>
      </c>
      <c r="J60" s="3">
        <f t="shared" si="2"/>
        <v>1151.46</v>
      </c>
      <c r="K60" s="1" t="s">
        <v>87</v>
      </c>
      <c r="L60" s="1" t="s">
        <v>240</v>
      </c>
      <c r="M60" s="1" t="s">
        <v>258</v>
      </c>
      <c r="O60" s="1" t="s">
        <v>87</v>
      </c>
      <c r="P60" s="1" t="s">
        <v>40</v>
      </c>
      <c r="R60" s="3">
        <v>337.33</v>
      </c>
      <c r="S60" s="3">
        <v>294.60000000000002</v>
      </c>
      <c r="T60" s="3">
        <v>263.82</v>
      </c>
      <c r="U60" s="77">
        <v>0</v>
      </c>
      <c r="V60" s="3">
        <v>0</v>
      </c>
      <c r="W60" s="3">
        <v>0</v>
      </c>
      <c r="X60" s="3">
        <v>264.88</v>
      </c>
      <c r="Y60" s="3"/>
      <c r="Z60" s="77">
        <v>33660</v>
      </c>
      <c r="AA60" s="3">
        <v>192.15</v>
      </c>
      <c r="AB60" s="3">
        <v>167.81</v>
      </c>
      <c r="AC60" s="3">
        <v>264.88</v>
      </c>
      <c r="AD60" s="120">
        <v>73304</v>
      </c>
      <c r="AE60" s="3">
        <v>418.46</v>
      </c>
      <c r="AF60" s="3">
        <v>365.45</v>
      </c>
      <c r="AG60" s="3">
        <v>264.88</v>
      </c>
      <c r="AH60" s="18">
        <f>31416+49368</f>
        <v>80784</v>
      </c>
      <c r="AI60" s="3">
        <v>483.84</v>
      </c>
      <c r="AJ60" s="3">
        <v>402.74</v>
      </c>
      <c r="AK60" s="3">
        <v>264.88</v>
      </c>
      <c r="AL60" s="3"/>
      <c r="AN60" s="3">
        <v>0</v>
      </c>
      <c r="AO60" s="3">
        <v>0</v>
      </c>
      <c r="AP60" s="3">
        <v>0</v>
      </c>
      <c r="AQ60" s="18"/>
      <c r="AR60" s="3">
        <v>0</v>
      </c>
      <c r="AS60" s="3">
        <v>0</v>
      </c>
      <c r="AT60" s="3">
        <v>0</v>
      </c>
      <c r="AU60" s="32">
        <f t="shared" si="4"/>
        <v>187748</v>
      </c>
      <c r="AV60" s="3">
        <f t="shared" si="5"/>
        <v>1431.78</v>
      </c>
      <c r="AW60" s="3">
        <f t="shared" si="5"/>
        <v>1230.5999999999999</v>
      </c>
      <c r="AX60" s="3">
        <f t="shared" si="5"/>
        <v>1323.3400000000001</v>
      </c>
      <c r="AY60" s="3">
        <f t="shared" si="3"/>
        <v>3985.7200000000003</v>
      </c>
      <c r="BB60" s="3"/>
    </row>
    <row r="61" spans="1:54" ht="13.5" thickBot="1" x14ac:dyDescent="0.25">
      <c r="A61" s="1" t="s">
        <v>56</v>
      </c>
      <c r="B61" s="9" t="s">
        <v>117</v>
      </c>
      <c r="C61" s="3">
        <v>129.91999999999999</v>
      </c>
      <c r="D61" s="4">
        <v>108.14</v>
      </c>
      <c r="F61" s="5"/>
      <c r="G61" s="25" t="s">
        <v>117</v>
      </c>
      <c r="H61" s="3">
        <v>264.88</v>
      </c>
      <c r="J61" s="3">
        <f t="shared" si="2"/>
        <v>502.94</v>
      </c>
      <c r="K61" s="1" t="s">
        <v>137</v>
      </c>
      <c r="L61" s="1" t="s">
        <v>240</v>
      </c>
      <c r="M61" s="1" t="s">
        <v>247</v>
      </c>
      <c r="O61" s="1" t="s">
        <v>90</v>
      </c>
      <c r="P61" s="1" t="s">
        <v>100</v>
      </c>
      <c r="R61" s="3">
        <v>222.04</v>
      </c>
      <c r="S61" s="3">
        <v>193.91</v>
      </c>
      <c r="T61" s="3">
        <v>262.33</v>
      </c>
      <c r="V61" s="3">
        <v>192.15</v>
      </c>
      <c r="W61" s="3">
        <v>167.81</v>
      </c>
      <c r="X61" s="3">
        <v>264.88</v>
      </c>
      <c r="Y61" s="3"/>
      <c r="AA61" s="3">
        <v>209.23</v>
      </c>
      <c r="AB61" s="3">
        <v>182.73</v>
      </c>
      <c r="AC61" s="3">
        <v>264.88</v>
      </c>
      <c r="AD61" s="120">
        <v>22</v>
      </c>
      <c r="AE61" s="3">
        <v>93.94</v>
      </c>
      <c r="AF61" s="3">
        <v>82.04</v>
      </c>
      <c r="AG61" s="3">
        <v>264.88</v>
      </c>
      <c r="AH61" s="18">
        <v>21692</v>
      </c>
      <c r="AI61" s="3">
        <v>129.91999999999999</v>
      </c>
      <c r="AJ61" s="3">
        <v>108.14</v>
      </c>
      <c r="AK61" s="3">
        <v>264.88</v>
      </c>
      <c r="AL61" s="3"/>
      <c r="AN61" s="3">
        <v>0</v>
      </c>
      <c r="AO61" s="3">
        <v>0</v>
      </c>
      <c r="AP61" s="3">
        <v>0</v>
      </c>
      <c r="AQ61" s="18"/>
      <c r="AR61" s="3">
        <v>0</v>
      </c>
      <c r="AS61" s="3">
        <v>0</v>
      </c>
      <c r="AT61" s="3">
        <v>0</v>
      </c>
      <c r="AU61" s="32">
        <f t="shared" si="4"/>
        <v>21714</v>
      </c>
      <c r="AV61" s="3">
        <f t="shared" si="5"/>
        <v>847.27999999999986</v>
      </c>
      <c r="AW61" s="3">
        <f t="shared" si="5"/>
        <v>734.63</v>
      </c>
      <c r="AX61" s="3">
        <f t="shared" si="5"/>
        <v>1321.85</v>
      </c>
      <c r="AY61" s="3">
        <f t="shared" si="3"/>
        <v>2903.7599999999998</v>
      </c>
    </row>
    <row r="62" spans="1:54" ht="13.5" thickBot="1" x14ac:dyDescent="0.25">
      <c r="A62" s="1" t="s">
        <v>41</v>
      </c>
      <c r="B62" s="9" t="s">
        <v>117</v>
      </c>
      <c r="C62" s="3">
        <v>199.49</v>
      </c>
      <c r="D62" s="4">
        <v>0</v>
      </c>
      <c r="F62" s="5"/>
      <c r="G62" s="74" t="s">
        <v>119</v>
      </c>
      <c r="H62" s="3">
        <v>0</v>
      </c>
      <c r="J62" s="3">
        <f t="shared" si="2"/>
        <v>199.49</v>
      </c>
      <c r="K62" s="1" t="s">
        <v>88</v>
      </c>
      <c r="L62" s="1" t="s">
        <v>240</v>
      </c>
      <c r="M62" s="1" t="s">
        <v>250</v>
      </c>
      <c r="N62" s="1">
        <v>1</v>
      </c>
      <c r="O62" s="1" t="s">
        <v>88</v>
      </c>
      <c r="P62" s="1" t="s">
        <v>41</v>
      </c>
      <c r="R62" s="3">
        <v>189.99</v>
      </c>
      <c r="S62" s="3">
        <v>0</v>
      </c>
      <c r="T62" s="3">
        <v>0</v>
      </c>
      <c r="V62" s="3">
        <v>189.99</v>
      </c>
      <c r="W62" s="3">
        <v>0</v>
      </c>
      <c r="X62" s="3">
        <v>0</v>
      </c>
      <c r="Y62" s="3"/>
      <c r="AA62" s="3">
        <v>189.99</v>
      </c>
      <c r="AB62" s="3">
        <v>0</v>
      </c>
      <c r="AC62" s="3">
        <v>0</v>
      </c>
      <c r="AD62" s="120">
        <v>0</v>
      </c>
      <c r="AE62" s="3">
        <v>189.99</v>
      </c>
      <c r="AF62" s="3">
        <v>0</v>
      </c>
      <c r="AG62" s="3">
        <v>0</v>
      </c>
      <c r="AH62" s="18">
        <v>0</v>
      </c>
      <c r="AI62" s="3">
        <v>199.49</v>
      </c>
      <c r="AJ62" s="3">
        <v>0</v>
      </c>
      <c r="AK62" s="3">
        <v>0</v>
      </c>
      <c r="AL62" s="3"/>
      <c r="AN62" s="3">
        <v>0</v>
      </c>
      <c r="AO62" s="3">
        <v>0</v>
      </c>
      <c r="AP62" s="3">
        <v>0</v>
      </c>
      <c r="AQ62" s="18"/>
      <c r="AR62" s="3">
        <v>0</v>
      </c>
      <c r="AS62" s="3">
        <v>0</v>
      </c>
      <c r="AT62" s="3">
        <v>0</v>
      </c>
      <c r="AU62" s="32">
        <f t="shared" si="4"/>
        <v>0</v>
      </c>
      <c r="AV62" s="3">
        <f t="shared" si="5"/>
        <v>959.45</v>
      </c>
      <c r="AW62" s="3">
        <f t="shared" si="5"/>
        <v>0</v>
      </c>
      <c r="AX62" s="3">
        <f t="shared" si="5"/>
        <v>0</v>
      </c>
      <c r="AY62" s="3">
        <f t="shared" si="3"/>
        <v>959.45</v>
      </c>
    </row>
    <row r="63" spans="1:54" ht="13.5" thickBot="1" x14ac:dyDescent="0.25">
      <c r="A63" s="1" t="s">
        <v>42</v>
      </c>
      <c r="B63" s="9" t="s">
        <v>117</v>
      </c>
      <c r="C63" s="3">
        <v>199.49</v>
      </c>
      <c r="D63" s="4">
        <v>0</v>
      </c>
      <c r="F63" s="5"/>
      <c r="G63" s="9" t="s">
        <v>119</v>
      </c>
      <c r="H63" s="3">
        <v>0</v>
      </c>
      <c r="J63" s="3">
        <f t="shared" si="2"/>
        <v>199.49</v>
      </c>
      <c r="K63" s="1" t="s">
        <v>89</v>
      </c>
      <c r="L63" s="1" t="s">
        <v>240</v>
      </c>
      <c r="M63" s="1" t="s">
        <v>250</v>
      </c>
      <c r="N63" s="1">
        <v>2</v>
      </c>
      <c r="O63" s="1" t="s">
        <v>89</v>
      </c>
      <c r="P63" s="1" t="s">
        <v>42</v>
      </c>
      <c r="R63" s="3">
        <v>189.99</v>
      </c>
      <c r="S63" s="3">
        <v>0</v>
      </c>
      <c r="T63" s="3">
        <v>0</v>
      </c>
      <c r="V63" s="3">
        <v>189.99</v>
      </c>
      <c r="W63" s="3">
        <v>0</v>
      </c>
      <c r="X63" s="3">
        <v>0</v>
      </c>
      <c r="Y63" s="3"/>
      <c r="AA63" s="3">
        <v>189.99</v>
      </c>
      <c r="AB63" s="3">
        <v>0</v>
      </c>
      <c r="AC63" s="3">
        <v>0</v>
      </c>
      <c r="AD63" s="120">
        <v>0</v>
      </c>
      <c r="AE63" s="3">
        <v>189.99</v>
      </c>
      <c r="AF63" s="3">
        <v>0</v>
      </c>
      <c r="AG63" s="3">
        <v>0</v>
      </c>
      <c r="AH63" s="18">
        <v>0</v>
      </c>
      <c r="AI63" s="3">
        <v>199.49</v>
      </c>
      <c r="AJ63" s="3">
        <v>0</v>
      </c>
      <c r="AK63" s="3">
        <v>0</v>
      </c>
      <c r="AL63" s="3"/>
      <c r="AN63" s="3">
        <v>0</v>
      </c>
      <c r="AO63" s="3">
        <v>0</v>
      </c>
      <c r="AP63" s="3">
        <v>0</v>
      </c>
      <c r="AQ63" s="18"/>
      <c r="AR63" s="3">
        <v>0</v>
      </c>
      <c r="AS63" s="3">
        <v>0</v>
      </c>
      <c r="AT63" s="3">
        <v>0</v>
      </c>
      <c r="AU63" s="32">
        <f t="shared" si="4"/>
        <v>0</v>
      </c>
      <c r="AV63" s="3">
        <f t="shared" si="5"/>
        <v>959.45</v>
      </c>
      <c r="AW63" s="3">
        <f t="shared" si="5"/>
        <v>0</v>
      </c>
      <c r="AX63" s="3">
        <f t="shared" si="5"/>
        <v>0</v>
      </c>
      <c r="AY63" s="3">
        <f t="shared" si="3"/>
        <v>959.45</v>
      </c>
    </row>
    <row r="64" spans="1:54" ht="13.5" thickBot="1" x14ac:dyDescent="0.25">
      <c r="A64" s="1" t="s">
        <v>94</v>
      </c>
      <c r="B64" s="9" t="s">
        <v>117</v>
      </c>
      <c r="C64" s="3">
        <v>386.1</v>
      </c>
      <c r="D64" s="4">
        <v>0</v>
      </c>
      <c r="F64" s="5"/>
      <c r="G64" s="9" t="s">
        <v>119</v>
      </c>
      <c r="H64" s="3">
        <v>0</v>
      </c>
      <c r="J64" s="3">
        <f t="shared" si="2"/>
        <v>386.1</v>
      </c>
      <c r="K64" s="1" t="s">
        <v>88</v>
      </c>
      <c r="L64" s="1" t="s">
        <v>240</v>
      </c>
      <c r="M64" s="1" t="s">
        <v>250</v>
      </c>
      <c r="N64" s="1">
        <v>3</v>
      </c>
      <c r="O64" s="1" t="s">
        <v>88</v>
      </c>
      <c r="P64" s="1" t="s">
        <v>94</v>
      </c>
      <c r="R64" s="3">
        <v>367.71</v>
      </c>
      <c r="S64" s="3">
        <v>0</v>
      </c>
      <c r="T64" s="3">
        <v>0</v>
      </c>
      <c r="V64" s="3">
        <v>367.71</v>
      </c>
      <c r="W64" s="3">
        <v>0</v>
      </c>
      <c r="X64" s="3">
        <v>0</v>
      </c>
      <c r="Y64" s="3"/>
      <c r="AA64" s="3">
        <v>367.71</v>
      </c>
      <c r="AB64" s="3">
        <v>0</v>
      </c>
      <c r="AC64" s="3">
        <v>0</v>
      </c>
      <c r="AD64" s="120">
        <v>0</v>
      </c>
      <c r="AE64" s="3">
        <v>367.71</v>
      </c>
      <c r="AF64" s="3">
        <v>0</v>
      </c>
      <c r="AG64" s="3">
        <v>0</v>
      </c>
      <c r="AH64" s="18">
        <v>0</v>
      </c>
      <c r="AI64" s="3">
        <v>386.1</v>
      </c>
      <c r="AJ64" s="3">
        <v>0</v>
      </c>
      <c r="AK64" s="3">
        <v>0</v>
      </c>
      <c r="AL64" s="3"/>
      <c r="AN64" s="3">
        <v>0</v>
      </c>
      <c r="AO64" s="3">
        <v>0</v>
      </c>
      <c r="AP64" s="3">
        <v>0</v>
      </c>
      <c r="AQ64" s="18"/>
      <c r="AR64" s="3">
        <v>0</v>
      </c>
      <c r="AS64" s="3">
        <v>0</v>
      </c>
      <c r="AT64" s="3">
        <v>0</v>
      </c>
      <c r="AU64" s="32">
        <f t="shared" si="4"/>
        <v>0</v>
      </c>
      <c r="AV64" s="3">
        <f t="shared" si="5"/>
        <v>1856.94</v>
      </c>
      <c r="AW64" s="3">
        <f t="shared" si="5"/>
        <v>0</v>
      </c>
      <c r="AX64" s="3">
        <f t="shared" si="5"/>
        <v>0</v>
      </c>
      <c r="AY64" s="3">
        <f t="shared" si="3"/>
        <v>1856.94</v>
      </c>
    </row>
    <row r="65" spans="1:52" ht="13.5" thickBot="1" x14ac:dyDescent="0.25">
      <c r="A65" s="1" t="s">
        <v>43</v>
      </c>
      <c r="B65" s="9" t="s">
        <v>117</v>
      </c>
      <c r="C65" s="3">
        <v>199.49</v>
      </c>
      <c r="D65" s="4">
        <v>0</v>
      </c>
      <c r="F65" s="5"/>
      <c r="G65" s="9" t="s">
        <v>119</v>
      </c>
      <c r="H65" s="3">
        <v>0</v>
      </c>
      <c r="J65" s="3">
        <f t="shared" si="2"/>
        <v>199.49</v>
      </c>
      <c r="K65" s="1" t="s">
        <v>88</v>
      </c>
      <c r="L65" s="1" t="s">
        <v>240</v>
      </c>
      <c r="M65" s="1" t="s">
        <v>250</v>
      </c>
      <c r="N65" s="1">
        <v>4</v>
      </c>
      <c r="O65" s="1" t="s">
        <v>88</v>
      </c>
      <c r="P65" s="1" t="s">
        <v>43</v>
      </c>
      <c r="R65" s="3">
        <v>189.99</v>
      </c>
      <c r="S65" s="3">
        <v>0</v>
      </c>
      <c r="T65" s="3">
        <v>0</v>
      </c>
      <c r="V65" s="3">
        <v>189.99</v>
      </c>
      <c r="W65" s="3">
        <v>0</v>
      </c>
      <c r="X65" s="3">
        <v>0</v>
      </c>
      <c r="Y65" s="3"/>
      <c r="AA65" s="3">
        <v>189.99</v>
      </c>
      <c r="AB65" s="3">
        <v>0</v>
      </c>
      <c r="AC65" s="3">
        <v>0</v>
      </c>
      <c r="AE65" s="3">
        <v>189.99</v>
      </c>
      <c r="AF65" s="3">
        <v>0</v>
      </c>
      <c r="AG65" s="3">
        <v>0</v>
      </c>
      <c r="AH65" s="18">
        <v>0</v>
      </c>
      <c r="AI65" s="3">
        <v>199.49</v>
      </c>
      <c r="AJ65" s="3">
        <v>0</v>
      </c>
      <c r="AK65" s="3">
        <v>0</v>
      </c>
      <c r="AL65" s="3"/>
      <c r="AN65" s="3">
        <v>0</v>
      </c>
      <c r="AO65" s="3">
        <v>0</v>
      </c>
      <c r="AP65" s="3">
        <v>0</v>
      </c>
      <c r="AQ65" s="18"/>
      <c r="AR65" s="3">
        <v>0</v>
      </c>
      <c r="AS65" s="3">
        <v>0</v>
      </c>
      <c r="AT65" s="3">
        <v>0</v>
      </c>
      <c r="AU65" s="32">
        <f t="shared" si="4"/>
        <v>0</v>
      </c>
      <c r="AV65" s="3">
        <f t="shared" si="5"/>
        <v>959.45</v>
      </c>
      <c r="AW65" s="3">
        <f t="shared" si="5"/>
        <v>0</v>
      </c>
      <c r="AX65" s="3">
        <f t="shared" si="5"/>
        <v>0</v>
      </c>
      <c r="AY65" s="3">
        <f t="shared" si="3"/>
        <v>959.45</v>
      </c>
    </row>
    <row r="66" spans="1:52" ht="13.5" thickBot="1" x14ac:dyDescent="0.25">
      <c r="A66" s="1" t="s">
        <v>44</v>
      </c>
      <c r="B66" s="9" t="s">
        <v>117</v>
      </c>
      <c r="C66" s="3">
        <v>199.49</v>
      </c>
      <c r="D66" s="4">
        <v>0</v>
      </c>
      <c r="F66" s="5"/>
      <c r="G66" s="9" t="s">
        <v>119</v>
      </c>
      <c r="H66" s="3">
        <v>0</v>
      </c>
      <c r="J66" s="3">
        <f t="shared" si="2"/>
        <v>199.49</v>
      </c>
      <c r="K66" s="1" t="s">
        <v>88</v>
      </c>
      <c r="L66" s="1" t="s">
        <v>240</v>
      </c>
      <c r="M66" s="1" t="s">
        <v>250</v>
      </c>
      <c r="N66" s="1">
        <v>5</v>
      </c>
      <c r="O66" s="1" t="s">
        <v>88</v>
      </c>
      <c r="P66" s="1" t="s">
        <v>44</v>
      </c>
      <c r="R66" s="3">
        <v>189.99</v>
      </c>
      <c r="S66" s="3">
        <v>0</v>
      </c>
      <c r="T66" s="3">
        <v>0</v>
      </c>
      <c r="V66" s="3">
        <v>189.99</v>
      </c>
      <c r="W66" s="3">
        <v>0</v>
      </c>
      <c r="X66" s="3">
        <v>0</v>
      </c>
      <c r="Y66" s="3"/>
      <c r="AA66" s="3">
        <v>189.99</v>
      </c>
      <c r="AB66" s="3">
        <v>0</v>
      </c>
      <c r="AC66" s="3">
        <v>0</v>
      </c>
      <c r="AE66" s="3">
        <v>189.99</v>
      </c>
      <c r="AF66" s="3">
        <v>0</v>
      </c>
      <c r="AG66" s="3">
        <v>0</v>
      </c>
      <c r="AH66" s="18">
        <v>0</v>
      </c>
      <c r="AI66" s="3">
        <v>199.49</v>
      </c>
      <c r="AJ66" s="3">
        <v>0</v>
      </c>
      <c r="AK66" s="3">
        <v>0</v>
      </c>
      <c r="AL66" s="3"/>
      <c r="AN66" s="3">
        <v>0</v>
      </c>
      <c r="AO66" s="3">
        <v>0</v>
      </c>
      <c r="AP66" s="3">
        <v>0</v>
      </c>
      <c r="AQ66" s="18"/>
      <c r="AR66" s="3">
        <v>0</v>
      </c>
      <c r="AS66" s="3">
        <v>0</v>
      </c>
      <c r="AT66" s="3">
        <v>0</v>
      </c>
      <c r="AU66" s="32">
        <f t="shared" si="4"/>
        <v>0</v>
      </c>
      <c r="AV66" s="3">
        <f t="shared" si="5"/>
        <v>959.45</v>
      </c>
      <c r="AW66" s="3">
        <f t="shared" si="5"/>
        <v>0</v>
      </c>
      <c r="AX66" s="3">
        <f t="shared" si="5"/>
        <v>0</v>
      </c>
      <c r="AY66" s="3">
        <f t="shared" si="3"/>
        <v>959.45</v>
      </c>
    </row>
    <row r="67" spans="1:52" ht="13.5" thickBot="1" x14ac:dyDescent="0.25">
      <c r="A67" s="1" t="s">
        <v>1</v>
      </c>
      <c r="B67" s="9" t="s">
        <v>117</v>
      </c>
      <c r="C67" s="3">
        <v>199.49</v>
      </c>
      <c r="D67" s="4">
        <v>0</v>
      </c>
      <c r="F67" s="5"/>
      <c r="G67" s="9" t="s">
        <v>119</v>
      </c>
      <c r="H67" s="3">
        <v>0</v>
      </c>
      <c r="J67" s="3">
        <f t="shared" si="2"/>
        <v>199.49</v>
      </c>
      <c r="K67" s="1" t="s">
        <v>88</v>
      </c>
      <c r="L67" s="1" t="s">
        <v>240</v>
      </c>
      <c r="M67" s="1" t="s">
        <v>250</v>
      </c>
      <c r="O67" s="1" t="s">
        <v>76</v>
      </c>
      <c r="P67" s="1" t="s">
        <v>1</v>
      </c>
      <c r="R67" s="3">
        <v>189.99</v>
      </c>
      <c r="S67" s="3">
        <v>0</v>
      </c>
      <c r="T67" s="3">
        <v>0</v>
      </c>
      <c r="V67" s="3">
        <v>189.99</v>
      </c>
      <c r="W67" s="3">
        <v>0</v>
      </c>
      <c r="X67" s="3">
        <v>0</v>
      </c>
      <c r="Y67" s="3"/>
      <c r="AA67" s="3">
        <v>189.99</v>
      </c>
      <c r="AB67" s="3">
        <v>0</v>
      </c>
      <c r="AC67" s="3">
        <v>0</v>
      </c>
      <c r="AE67" s="3">
        <v>189.99</v>
      </c>
      <c r="AF67" s="3">
        <v>0</v>
      </c>
      <c r="AG67" s="3">
        <v>0</v>
      </c>
      <c r="AH67" s="18">
        <v>0</v>
      </c>
      <c r="AI67" s="3">
        <v>199.49</v>
      </c>
      <c r="AJ67" s="3">
        <v>0</v>
      </c>
      <c r="AK67" s="3">
        <v>0</v>
      </c>
      <c r="AL67" s="3"/>
      <c r="AN67" s="3">
        <v>0</v>
      </c>
      <c r="AO67" s="3">
        <v>0</v>
      </c>
      <c r="AP67" s="3">
        <v>0</v>
      </c>
      <c r="AQ67" s="18"/>
      <c r="AR67" s="3">
        <v>0</v>
      </c>
      <c r="AS67" s="3">
        <v>0</v>
      </c>
      <c r="AT67" s="3">
        <v>0</v>
      </c>
      <c r="AU67" s="32">
        <f t="shared" si="4"/>
        <v>0</v>
      </c>
      <c r="AV67" s="3">
        <f t="shared" si="5"/>
        <v>959.45</v>
      </c>
      <c r="AW67" s="3">
        <f t="shared" si="5"/>
        <v>0</v>
      </c>
      <c r="AX67" s="3">
        <f t="shared" si="5"/>
        <v>0</v>
      </c>
      <c r="AY67" s="3">
        <f t="shared" si="3"/>
        <v>959.45</v>
      </c>
    </row>
    <row r="68" spans="1:52" ht="13.5" thickBot="1" x14ac:dyDescent="0.25">
      <c r="A68" s="1" t="s">
        <v>45</v>
      </c>
      <c r="B68" s="9" t="s">
        <v>117</v>
      </c>
      <c r="C68" s="3">
        <v>67.2</v>
      </c>
      <c r="D68" s="4">
        <v>55.94</v>
      </c>
      <c r="F68" s="5"/>
      <c r="G68" s="9" t="s">
        <v>117</v>
      </c>
      <c r="H68" s="3">
        <v>396.42</v>
      </c>
      <c r="J68" s="3">
        <f t="shared" si="2"/>
        <v>519.56000000000006</v>
      </c>
      <c r="K68" s="1" t="s">
        <v>88</v>
      </c>
      <c r="L68" s="1" t="s">
        <v>240</v>
      </c>
      <c r="M68" s="1" t="s">
        <v>250</v>
      </c>
      <c r="N68" s="1">
        <v>6</v>
      </c>
      <c r="O68" s="1" t="s">
        <v>88</v>
      </c>
      <c r="P68" s="1" t="s">
        <v>45</v>
      </c>
      <c r="R68" s="3">
        <v>17.079999999999998</v>
      </c>
      <c r="S68" s="3">
        <v>14.92</v>
      </c>
      <c r="T68" s="3">
        <v>314.04000000000002</v>
      </c>
      <c r="V68" s="3">
        <v>64.05</v>
      </c>
      <c r="W68" s="3">
        <v>55.94</v>
      </c>
      <c r="X68" s="3">
        <v>396.42</v>
      </c>
      <c r="Y68" s="3"/>
      <c r="Z68" s="77">
        <v>16456</v>
      </c>
      <c r="AA68" s="3">
        <v>59.78</v>
      </c>
      <c r="AB68" s="3">
        <v>52.21</v>
      </c>
      <c r="AC68" s="3">
        <v>396.42</v>
      </c>
      <c r="AE68" s="3">
        <v>93.94</v>
      </c>
      <c r="AF68" s="3">
        <v>82.04</v>
      </c>
      <c r="AG68" s="3">
        <v>396.42</v>
      </c>
      <c r="AH68" s="18">
        <f>7480+3740</f>
        <v>11220</v>
      </c>
      <c r="AI68" s="3">
        <v>67.2</v>
      </c>
      <c r="AJ68" s="3">
        <v>55.94</v>
      </c>
      <c r="AK68" s="3">
        <v>396.42</v>
      </c>
      <c r="AL68" s="3"/>
      <c r="AN68" s="3">
        <v>0</v>
      </c>
      <c r="AO68" s="3">
        <v>0</v>
      </c>
      <c r="AP68" s="3">
        <v>0</v>
      </c>
      <c r="AQ68" s="18"/>
      <c r="AR68" s="3">
        <v>0</v>
      </c>
      <c r="AS68" s="3">
        <v>0</v>
      </c>
      <c r="AT68" s="3">
        <v>0</v>
      </c>
      <c r="AU68" s="32">
        <f t="shared" si="4"/>
        <v>27676</v>
      </c>
      <c r="AV68" s="3">
        <f t="shared" si="5"/>
        <v>302.05</v>
      </c>
      <c r="AW68" s="3">
        <f t="shared" si="5"/>
        <v>261.05</v>
      </c>
      <c r="AX68" s="3">
        <f t="shared" si="5"/>
        <v>1899.7200000000003</v>
      </c>
      <c r="AY68" s="3">
        <f t="shared" si="3"/>
        <v>2462.8200000000002</v>
      </c>
    </row>
    <row r="69" spans="1:52" ht="13.5" thickBot="1" x14ac:dyDescent="0.25">
      <c r="A69" s="1" t="s">
        <v>46</v>
      </c>
      <c r="B69" s="9" t="s">
        <v>117</v>
      </c>
      <c r="C69" s="3">
        <v>4.4800000000000004</v>
      </c>
      <c r="D69" s="4">
        <v>0</v>
      </c>
      <c r="F69" s="5"/>
      <c r="G69" s="9" t="s">
        <v>119</v>
      </c>
      <c r="H69" s="3">
        <v>0</v>
      </c>
      <c r="J69" s="3">
        <f t="shared" si="2"/>
        <v>4.4800000000000004</v>
      </c>
      <c r="K69" s="1" t="s">
        <v>88</v>
      </c>
      <c r="L69" s="1" t="s">
        <v>122</v>
      </c>
      <c r="M69" s="1" t="s">
        <v>200</v>
      </c>
      <c r="N69" s="1">
        <v>7</v>
      </c>
      <c r="O69" s="1" t="s">
        <v>88</v>
      </c>
      <c r="P69" s="1" t="s">
        <v>46</v>
      </c>
      <c r="R69" s="3">
        <v>4.4800000000000004</v>
      </c>
      <c r="S69" s="3">
        <v>0</v>
      </c>
      <c r="T69" s="3">
        <v>0</v>
      </c>
      <c r="V69" s="3">
        <v>0</v>
      </c>
      <c r="W69" s="3">
        <v>0</v>
      </c>
      <c r="X69" s="3">
        <v>0</v>
      </c>
      <c r="Y69" s="3"/>
      <c r="AA69" s="3">
        <v>0</v>
      </c>
      <c r="AB69" s="3">
        <v>0</v>
      </c>
      <c r="AC69" s="3">
        <v>0</v>
      </c>
      <c r="AE69" s="3">
        <v>0</v>
      </c>
      <c r="AF69" s="3">
        <v>0</v>
      </c>
      <c r="AG69" s="3">
        <v>0</v>
      </c>
      <c r="AI69" s="3">
        <v>0</v>
      </c>
      <c r="AJ69" s="3">
        <v>0</v>
      </c>
      <c r="AK69" s="3">
        <v>0</v>
      </c>
      <c r="AL69" s="3"/>
      <c r="AN69" s="3">
        <v>0</v>
      </c>
      <c r="AO69" s="3">
        <v>0</v>
      </c>
      <c r="AP69" s="3">
        <v>0</v>
      </c>
      <c r="AQ69" s="18"/>
      <c r="AR69" s="3">
        <v>0</v>
      </c>
      <c r="AS69" s="3">
        <v>0</v>
      </c>
      <c r="AT69" s="3">
        <v>0</v>
      </c>
      <c r="AU69" s="32">
        <f t="shared" si="4"/>
        <v>0</v>
      </c>
      <c r="AV69" s="3">
        <f t="shared" si="5"/>
        <v>4.4800000000000004</v>
      </c>
      <c r="AW69" s="3">
        <f t="shared" si="5"/>
        <v>0</v>
      </c>
      <c r="AX69" s="3">
        <f t="shared" si="5"/>
        <v>0</v>
      </c>
      <c r="AY69" s="3">
        <f t="shared" si="3"/>
        <v>4.4800000000000004</v>
      </c>
    </row>
    <row r="70" spans="1:52" ht="13.5" thickBot="1" x14ac:dyDescent="0.25">
      <c r="A70" s="1" t="s">
        <v>47</v>
      </c>
      <c r="B70" s="9" t="s">
        <v>117</v>
      </c>
      <c r="C70" s="3">
        <v>344.96</v>
      </c>
      <c r="D70" s="4">
        <v>693.61</v>
      </c>
      <c r="F70" s="5"/>
      <c r="G70" s="9" t="s">
        <v>117</v>
      </c>
      <c r="H70" s="3">
        <v>396.42</v>
      </c>
      <c r="J70" s="3">
        <f t="shared" si="2"/>
        <v>1434.99</v>
      </c>
      <c r="K70" s="1" t="s">
        <v>88</v>
      </c>
      <c r="L70" s="1" t="s">
        <v>240</v>
      </c>
      <c r="M70" s="1" t="s">
        <v>250</v>
      </c>
      <c r="N70" s="1">
        <v>8</v>
      </c>
      <c r="O70" s="1" t="s">
        <v>88</v>
      </c>
      <c r="P70" s="1" t="s">
        <v>47</v>
      </c>
      <c r="R70" s="3">
        <v>2617.5100000000002</v>
      </c>
      <c r="S70" s="3">
        <v>2285.94</v>
      </c>
      <c r="T70" s="3">
        <v>394.04</v>
      </c>
      <c r="V70" s="3">
        <v>2835.28</v>
      </c>
      <c r="W70" s="3">
        <v>2476.12</v>
      </c>
      <c r="X70" s="3">
        <v>396.42</v>
      </c>
      <c r="Y70" s="3"/>
      <c r="AA70" s="3">
        <v>1396.29</v>
      </c>
      <c r="AB70" s="3">
        <v>1219.42</v>
      </c>
      <c r="AC70" s="3">
        <v>396.42</v>
      </c>
      <c r="AD70" s="120">
        <v>413644</v>
      </c>
      <c r="AE70" s="3">
        <v>2361.31</v>
      </c>
      <c r="AF70" s="3">
        <v>2062.19</v>
      </c>
      <c r="AG70" s="3">
        <v>396.42</v>
      </c>
      <c r="AH70" s="18">
        <f>57596+81532</f>
        <v>139128</v>
      </c>
      <c r="AI70" s="3">
        <v>344.96</v>
      </c>
      <c r="AJ70" s="3">
        <v>693.61</v>
      </c>
      <c r="AK70" s="3">
        <v>396.42</v>
      </c>
      <c r="AL70" s="3"/>
      <c r="AN70" s="3">
        <v>0</v>
      </c>
      <c r="AO70" s="3">
        <v>0</v>
      </c>
      <c r="AP70" s="3">
        <v>0</v>
      </c>
      <c r="AQ70" s="18"/>
      <c r="AR70" s="3">
        <v>0</v>
      </c>
      <c r="AS70" s="3">
        <v>0</v>
      </c>
      <c r="AT70" s="3">
        <v>0</v>
      </c>
      <c r="AU70" s="32">
        <f t="shared" si="4"/>
        <v>552772</v>
      </c>
      <c r="AV70" s="3">
        <f t="shared" si="5"/>
        <v>9555.35</v>
      </c>
      <c r="AW70" s="3">
        <f t="shared" si="5"/>
        <v>8737.2800000000007</v>
      </c>
      <c r="AX70" s="3">
        <f t="shared" si="5"/>
        <v>1979.7200000000003</v>
      </c>
      <c r="AY70" s="3">
        <f t="shared" si="3"/>
        <v>20272.350000000002</v>
      </c>
    </row>
    <row r="71" spans="1:52" ht="13.5" thickBot="1" x14ac:dyDescent="0.25">
      <c r="A71" s="1" t="s">
        <v>48</v>
      </c>
      <c r="B71" s="9" t="s">
        <v>117</v>
      </c>
      <c r="C71" s="3">
        <v>0</v>
      </c>
      <c r="D71" s="4">
        <v>119.33</v>
      </c>
      <c r="F71" s="5"/>
      <c r="G71" s="9" t="s">
        <v>117</v>
      </c>
      <c r="H71" s="3">
        <v>264.88</v>
      </c>
      <c r="J71" s="3">
        <f t="shared" si="2"/>
        <v>384.21</v>
      </c>
      <c r="K71" s="1" t="s">
        <v>88</v>
      </c>
      <c r="L71" s="1" t="s">
        <v>240</v>
      </c>
      <c r="M71" s="1" t="s">
        <v>250</v>
      </c>
      <c r="N71" s="1">
        <v>9</v>
      </c>
      <c r="O71" s="1" t="s">
        <v>88</v>
      </c>
      <c r="P71" s="1" t="s">
        <v>48</v>
      </c>
      <c r="R71" s="3">
        <v>175.07</v>
      </c>
      <c r="S71" s="3">
        <v>152.88999999999999</v>
      </c>
      <c r="T71" s="3">
        <v>263.3</v>
      </c>
      <c r="V71" s="3">
        <v>145.18</v>
      </c>
      <c r="W71" s="3">
        <v>126.79</v>
      </c>
      <c r="X71" s="3">
        <v>264.88</v>
      </c>
      <c r="Y71" s="3"/>
      <c r="AA71" s="3">
        <v>153.72</v>
      </c>
      <c r="AB71" s="3">
        <v>134.25</v>
      </c>
      <c r="AC71" s="3">
        <v>264.88</v>
      </c>
      <c r="AD71" s="120">
        <v>24684</v>
      </c>
      <c r="AE71" s="3">
        <v>140.91</v>
      </c>
      <c r="AF71" s="3">
        <v>123.06</v>
      </c>
      <c r="AG71" s="3">
        <v>264.88</v>
      </c>
      <c r="AH71" s="18">
        <v>23936</v>
      </c>
      <c r="AI71" s="3">
        <v>0</v>
      </c>
      <c r="AJ71" s="3">
        <v>119.33</v>
      </c>
      <c r="AK71" s="3">
        <v>264.88</v>
      </c>
      <c r="AL71" s="3"/>
      <c r="AN71" s="3">
        <v>0</v>
      </c>
      <c r="AO71" s="3">
        <v>0</v>
      </c>
      <c r="AP71" s="3">
        <v>0</v>
      </c>
      <c r="AQ71" s="18"/>
      <c r="AR71" s="3">
        <v>0</v>
      </c>
      <c r="AS71" s="3">
        <v>0</v>
      </c>
      <c r="AT71" s="3">
        <v>0</v>
      </c>
      <c r="AU71" s="32">
        <f t="shared" si="4"/>
        <v>48620</v>
      </c>
      <c r="AV71" s="3">
        <f t="shared" si="5"/>
        <v>614.88</v>
      </c>
      <c r="AW71" s="3">
        <f t="shared" si="5"/>
        <v>656.32</v>
      </c>
      <c r="AX71" s="3">
        <f t="shared" si="5"/>
        <v>1322.8200000000002</v>
      </c>
      <c r="AY71" s="3">
        <f t="shared" si="3"/>
        <v>2594.0200000000004</v>
      </c>
    </row>
    <row r="72" spans="1:52" ht="13.5" thickBot="1" x14ac:dyDescent="0.25">
      <c r="A72" s="1" t="s">
        <v>49</v>
      </c>
      <c r="B72" s="9" t="s">
        <v>117</v>
      </c>
      <c r="C72" s="3">
        <v>4.4800000000000004</v>
      </c>
      <c r="D72" s="4">
        <v>14.92</v>
      </c>
      <c r="F72" s="5"/>
      <c r="G72" s="9" t="s">
        <v>117</v>
      </c>
      <c r="H72" s="3">
        <v>396.42</v>
      </c>
      <c r="J72" s="3">
        <f t="shared" si="2"/>
        <v>415.82</v>
      </c>
      <c r="K72" s="1" t="s">
        <v>88</v>
      </c>
      <c r="L72" s="1" t="s">
        <v>240</v>
      </c>
      <c r="M72" s="1" t="s">
        <v>250</v>
      </c>
      <c r="N72" s="1">
        <v>10</v>
      </c>
      <c r="O72" s="1" t="s">
        <v>88</v>
      </c>
      <c r="P72" s="1" t="s">
        <v>49</v>
      </c>
      <c r="R72" s="3">
        <v>51.24</v>
      </c>
      <c r="S72" s="3">
        <v>44.75</v>
      </c>
      <c r="T72" s="3">
        <v>394.04</v>
      </c>
      <c r="V72" s="3">
        <v>51.24</v>
      </c>
      <c r="W72" s="3">
        <v>44.75</v>
      </c>
      <c r="X72" s="3">
        <v>396.42</v>
      </c>
      <c r="Y72" s="3"/>
      <c r="AA72" s="3">
        <v>38.43</v>
      </c>
      <c r="AB72" s="3">
        <v>33.56</v>
      </c>
      <c r="AC72" s="3">
        <v>396.42</v>
      </c>
      <c r="AD72" s="120">
        <v>3740</v>
      </c>
      <c r="AE72" s="3">
        <v>21.35</v>
      </c>
      <c r="AF72" s="3">
        <v>18.649999999999999</v>
      </c>
      <c r="AG72" s="3">
        <v>396.42</v>
      </c>
      <c r="AH72" s="18">
        <f>2244+748</f>
        <v>2992</v>
      </c>
      <c r="AI72" s="3">
        <v>4.4800000000000004</v>
      </c>
      <c r="AJ72" s="3">
        <v>14.92</v>
      </c>
      <c r="AK72" s="3">
        <v>396.42</v>
      </c>
      <c r="AL72" s="3"/>
      <c r="AN72" s="3">
        <v>0</v>
      </c>
      <c r="AO72" s="3">
        <v>0</v>
      </c>
      <c r="AP72" s="3">
        <v>0</v>
      </c>
      <c r="AQ72" s="18"/>
      <c r="AR72" s="3">
        <v>0</v>
      </c>
      <c r="AS72" s="3">
        <v>0</v>
      </c>
      <c r="AT72" s="3">
        <v>0</v>
      </c>
      <c r="AU72" s="32">
        <f t="shared" si="4"/>
        <v>6732</v>
      </c>
      <c r="AV72" s="3">
        <f t="shared" si="5"/>
        <v>166.73999999999998</v>
      </c>
      <c r="AW72" s="3">
        <f t="shared" si="5"/>
        <v>156.63</v>
      </c>
      <c r="AX72" s="3">
        <f t="shared" si="5"/>
        <v>1979.7200000000003</v>
      </c>
      <c r="AY72" s="3">
        <f t="shared" si="3"/>
        <v>2303.09</v>
      </c>
    </row>
    <row r="73" spans="1:52" ht="13.5" thickBot="1" x14ac:dyDescent="0.25">
      <c r="A73" s="1" t="s">
        <v>50</v>
      </c>
      <c r="B73" s="9" t="s">
        <v>117</v>
      </c>
      <c r="C73" s="3">
        <v>0</v>
      </c>
      <c r="D73" s="4">
        <v>11.19</v>
      </c>
      <c r="F73" s="5"/>
      <c r="G73" s="9" t="s">
        <v>117</v>
      </c>
      <c r="H73" s="3">
        <v>264.88</v>
      </c>
      <c r="J73" s="3">
        <f t="shared" si="2"/>
        <v>276.07</v>
      </c>
      <c r="K73" s="1" t="s">
        <v>88</v>
      </c>
      <c r="L73" s="1" t="s">
        <v>240</v>
      </c>
      <c r="M73" s="1" t="s">
        <v>250</v>
      </c>
      <c r="N73" s="1">
        <v>11</v>
      </c>
      <c r="O73" s="1" t="s">
        <v>88</v>
      </c>
      <c r="P73" s="1" t="s">
        <v>50</v>
      </c>
      <c r="R73" s="3">
        <v>42.7</v>
      </c>
      <c r="S73" s="3">
        <v>37.29</v>
      </c>
      <c r="T73" s="3">
        <v>263.3</v>
      </c>
      <c r="V73" s="3">
        <v>25.62</v>
      </c>
      <c r="W73" s="3">
        <v>22.37</v>
      </c>
      <c r="X73" s="3">
        <v>264.88</v>
      </c>
      <c r="Y73" s="3"/>
      <c r="AA73" s="3">
        <v>38.43</v>
      </c>
      <c r="AB73" s="3">
        <v>33.56</v>
      </c>
      <c r="AC73" s="3">
        <v>264.88</v>
      </c>
      <c r="AD73" s="120">
        <v>8976</v>
      </c>
      <c r="AE73" s="3">
        <v>51.24</v>
      </c>
      <c r="AF73" s="3">
        <v>44.75</v>
      </c>
      <c r="AG73" s="3">
        <v>264.88</v>
      </c>
      <c r="AH73" s="18">
        <v>2244</v>
      </c>
      <c r="AI73" s="3">
        <v>0</v>
      </c>
      <c r="AJ73" s="3">
        <v>11.19</v>
      </c>
      <c r="AK73" s="3">
        <v>264.88</v>
      </c>
      <c r="AL73" s="3"/>
      <c r="AN73" s="3">
        <v>0</v>
      </c>
      <c r="AO73" s="3">
        <v>0</v>
      </c>
      <c r="AP73" s="3">
        <v>0</v>
      </c>
      <c r="AQ73" s="18"/>
      <c r="AR73" s="3">
        <v>0</v>
      </c>
      <c r="AS73" s="3">
        <v>0</v>
      </c>
      <c r="AT73" s="3">
        <v>0</v>
      </c>
      <c r="AU73" s="32">
        <f t="shared" si="4"/>
        <v>11220</v>
      </c>
      <c r="AV73" s="3">
        <f t="shared" si="5"/>
        <v>157.99</v>
      </c>
      <c r="AW73" s="3">
        <f t="shared" si="5"/>
        <v>149.16</v>
      </c>
      <c r="AX73" s="3">
        <f t="shared" si="5"/>
        <v>1322.8200000000002</v>
      </c>
      <c r="AY73" s="3">
        <f t="shared" si="3"/>
        <v>1629.9700000000003</v>
      </c>
    </row>
    <row r="74" spans="1:52" ht="13.5" thickBot="1" x14ac:dyDescent="0.25">
      <c r="A74" s="1" t="s">
        <v>51</v>
      </c>
      <c r="B74" s="9" t="s">
        <v>117</v>
      </c>
      <c r="C74" s="3">
        <v>125.44</v>
      </c>
      <c r="D74" s="4">
        <v>231.2</v>
      </c>
      <c r="F74" s="5"/>
      <c r="G74" s="9" t="s">
        <v>117</v>
      </c>
      <c r="H74" s="3">
        <v>396.42</v>
      </c>
      <c r="J74" s="3">
        <f t="shared" si="2"/>
        <v>753.06</v>
      </c>
      <c r="K74" s="1" t="s">
        <v>88</v>
      </c>
      <c r="L74" s="1" t="s">
        <v>240</v>
      </c>
      <c r="M74" s="1" t="s">
        <v>250</v>
      </c>
      <c r="N74" s="1">
        <v>12</v>
      </c>
      <c r="O74" s="1" t="s">
        <v>88</v>
      </c>
      <c r="P74" s="1" t="s">
        <v>51</v>
      </c>
      <c r="R74" s="3">
        <v>29.89</v>
      </c>
      <c r="S74" s="3">
        <v>26.1</v>
      </c>
      <c r="T74" s="3">
        <v>394.04</v>
      </c>
      <c r="V74" s="3">
        <v>183.61</v>
      </c>
      <c r="W74" s="3">
        <v>160.35</v>
      </c>
      <c r="X74" s="3">
        <v>396.42</v>
      </c>
      <c r="Y74" s="3"/>
      <c r="AA74" s="3">
        <v>200.69</v>
      </c>
      <c r="AB74" s="3">
        <v>175.27</v>
      </c>
      <c r="AC74" s="3">
        <v>396.42</v>
      </c>
      <c r="AD74" s="120">
        <v>32912</v>
      </c>
      <c r="AE74" s="3">
        <v>187.88</v>
      </c>
      <c r="AF74" s="3">
        <v>164.08</v>
      </c>
      <c r="AG74" s="3">
        <v>396.42</v>
      </c>
      <c r="AH74" s="18">
        <f>25432+20944</f>
        <v>46376</v>
      </c>
      <c r="AI74" s="3">
        <v>125.44</v>
      </c>
      <c r="AJ74" s="3">
        <v>231.2</v>
      </c>
      <c r="AK74" s="3">
        <v>396.42</v>
      </c>
      <c r="AL74" s="3"/>
      <c r="AN74" s="3">
        <v>0</v>
      </c>
      <c r="AO74" s="3">
        <v>0</v>
      </c>
      <c r="AP74" s="3">
        <v>0</v>
      </c>
      <c r="AQ74" s="18"/>
      <c r="AR74" s="3">
        <v>0</v>
      </c>
      <c r="AS74" s="3">
        <v>0</v>
      </c>
      <c r="AT74" s="3">
        <v>0</v>
      </c>
      <c r="AU74" s="32">
        <f t="shared" si="4"/>
        <v>79288</v>
      </c>
      <c r="AV74" s="3">
        <f t="shared" si="5"/>
        <v>727.51</v>
      </c>
      <c r="AW74" s="3">
        <f t="shared" si="5"/>
        <v>757</v>
      </c>
      <c r="AX74" s="3">
        <f t="shared" si="5"/>
        <v>1979.7200000000003</v>
      </c>
      <c r="AY74" s="3">
        <f t="shared" si="3"/>
        <v>3464.2300000000005</v>
      </c>
    </row>
    <row r="75" spans="1:52" ht="13.5" thickBot="1" x14ac:dyDescent="0.25">
      <c r="A75" s="1" t="s">
        <v>52</v>
      </c>
      <c r="B75" s="9" t="s">
        <v>117</v>
      </c>
      <c r="C75" s="3">
        <v>125.44</v>
      </c>
      <c r="D75" s="4">
        <v>1122.46</v>
      </c>
      <c r="F75" s="5"/>
      <c r="G75" s="9" t="s">
        <v>117</v>
      </c>
      <c r="H75" s="3">
        <v>529.79</v>
      </c>
      <c r="J75" s="3">
        <f t="shared" si="2"/>
        <v>1777.69</v>
      </c>
      <c r="K75" s="1" t="s">
        <v>88</v>
      </c>
      <c r="L75" s="1" t="s">
        <v>240</v>
      </c>
      <c r="M75" s="1" t="s">
        <v>250</v>
      </c>
      <c r="N75" s="1">
        <v>13</v>
      </c>
      <c r="O75" s="1" t="s">
        <v>123</v>
      </c>
      <c r="P75" s="1" t="s">
        <v>52</v>
      </c>
      <c r="R75" s="3">
        <v>2651.67</v>
      </c>
      <c r="S75" s="3">
        <v>2315.77</v>
      </c>
      <c r="T75" s="3">
        <v>526.4</v>
      </c>
      <c r="V75" s="3">
        <v>3330.6</v>
      </c>
      <c r="W75" s="3">
        <v>2908.7</v>
      </c>
      <c r="X75" s="3">
        <v>529.79</v>
      </c>
      <c r="Y75" s="3"/>
      <c r="Z75" s="77">
        <f>259556+248336</f>
        <v>507892</v>
      </c>
      <c r="AA75" s="3">
        <v>2899.33</v>
      </c>
      <c r="AB75" s="3">
        <v>2532.06</v>
      </c>
      <c r="AC75" s="3">
        <v>529.79</v>
      </c>
      <c r="AD75" s="120">
        <f>132396+143616</f>
        <v>276012</v>
      </c>
      <c r="AE75" s="3">
        <v>1575.63</v>
      </c>
      <c r="AF75" s="3">
        <v>1376.04</v>
      </c>
      <c r="AG75" s="3">
        <v>529.79</v>
      </c>
      <c r="AH75" s="18">
        <f>109956+94248+20944</f>
        <v>225148</v>
      </c>
      <c r="AI75" s="3">
        <v>125.44</v>
      </c>
      <c r="AJ75" s="3">
        <v>1122.46</v>
      </c>
      <c r="AK75" s="3">
        <v>529.79</v>
      </c>
      <c r="AL75" s="3"/>
      <c r="AN75" s="3">
        <v>0</v>
      </c>
      <c r="AO75" s="3">
        <v>0</v>
      </c>
      <c r="AP75" s="3">
        <v>0</v>
      </c>
      <c r="AQ75" s="18"/>
      <c r="AR75" s="3">
        <v>0</v>
      </c>
      <c r="AS75" s="3">
        <v>0</v>
      </c>
      <c r="AT75" s="3">
        <v>0</v>
      </c>
      <c r="AU75" s="32">
        <f t="shared" si="4"/>
        <v>1009052</v>
      </c>
      <c r="AV75" s="3">
        <f t="shared" ref="AV75:AX87" si="12">SUM(R75,V75,AA75,AE75,AI75,AN75,AR75)</f>
        <v>10582.67</v>
      </c>
      <c r="AW75" s="3">
        <f t="shared" si="12"/>
        <v>10255.029999999999</v>
      </c>
      <c r="AX75" s="3">
        <f t="shared" si="12"/>
        <v>2645.56</v>
      </c>
      <c r="AY75" s="3">
        <f t="shared" si="3"/>
        <v>23483.26</v>
      </c>
    </row>
    <row r="76" spans="1:52" ht="13.5" thickBot="1" x14ac:dyDescent="0.25">
      <c r="A76" s="1" t="s">
        <v>150</v>
      </c>
      <c r="B76" s="9" t="s">
        <v>119</v>
      </c>
      <c r="C76" s="3">
        <v>0</v>
      </c>
      <c r="D76" s="4">
        <v>0</v>
      </c>
      <c r="F76" s="5"/>
      <c r="G76" s="13"/>
      <c r="H76" s="3">
        <v>0</v>
      </c>
      <c r="J76" s="3">
        <f t="shared" si="2"/>
        <v>0</v>
      </c>
      <c r="K76" s="1" t="s">
        <v>125</v>
      </c>
      <c r="L76" s="1" t="s">
        <v>107</v>
      </c>
      <c r="M76" s="1" t="s">
        <v>151</v>
      </c>
      <c r="O76" s="1" t="s">
        <v>126</v>
      </c>
      <c r="P76" s="1" t="s">
        <v>127</v>
      </c>
      <c r="R76" s="3">
        <v>0</v>
      </c>
      <c r="S76" s="3">
        <v>0</v>
      </c>
      <c r="T76" s="3">
        <v>0</v>
      </c>
      <c r="V76" s="3">
        <v>0</v>
      </c>
      <c r="W76" s="3">
        <v>0</v>
      </c>
      <c r="X76" s="3">
        <v>0</v>
      </c>
      <c r="Y76" s="3"/>
      <c r="AA76" s="3">
        <v>0</v>
      </c>
      <c r="AB76" s="3">
        <v>0</v>
      </c>
      <c r="AC76" s="3">
        <v>0</v>
      </c>
      <c r="AE76" s="3">
        <v>0</v>
      </c>
      <c r="AF76" s="3">
        <v>0</v>
      </c>
      <c r="AG76" s="3">
        <v>0</v>
      </c>
      <c r="AI76" s="3">
        <v>0</v>
      </c>
      <c r="AJ76" s="3">
        <v>0</v>
      </c>
      <c r="AK76" s="3">
        <v>0</v>
      </c>
      <c r="AL76" s="3"/>
      <c r="AN76" s="3">
        <v>0</v>
      </c>
      <c r="AO76" s="3">
        <v>0</v>
      </c>
      <c r="AP76" s="3">
        <v>0</v>
      </c>
      <c r="AQ76" s="18"/>
      <c r="AR76" s="3">
        <v>0</v>
      </c>
      <c r="AS76" s="3">
        <v>0</v>
      </c>
      <c r="AT76" s="3">
        <v>0</v>
      </c>
      <c r="AU76" s="32">
        <f t="shared" si="4"/>
        <v>0</v>
      </c>
      <c r="AV76" s="3">
        <f t="shared" si="12"/>
        <v>0</v>
      </c>
      <c r="AW76" s="3">
        <f t="shared" si="12"/>
        <v>0</v>
      </c>
      <c r="AX76" s="3">
        <f t="shared" si="12"/>
        <v>0</v>
      </c>
      <c r="AY76" s="3">
        <f t="shared" si="3"/>
        <v>0</v>
      </c>
      <c r="AZ76" s="1" t="s">
        <v>143</v>
      </c>
    </row>
    <row r="77" spans="1:52" ht="13.5" thickBot="1" x14ac:dyDescent="0.25">
      <c r="A77" s="1" t="s">
        <v>147</v>
      </c>
      <c r="B77" s="9" t="s">
        <v>119</v>
      </c>
      <c r="C77" s="3">
        <v>0</v>
      </c>
      <c r="D77" s="4">
        <v>0</v>
      </c>
      <c r="F77" s="5"/>
      <c r="G77" s="13"/>
      <c r="H77" s="3">
        <v>0</v>
      </c>
      <c r="J77" s="3">
        <f t="shared" si="2"/>
        <v>0</v>
      </c>
      <c r="K77" s="1" t="s">
        <v>125</v>
      </c>
      <c r="L77" s="1" t="s">
        <v>222</v>
      </c>
      <c r="M77" s="1" t="s">
        <v>233</v>
      </c>
      <c r="O77" s="1" t="s">
        <v>128</v>
      </c>
      <c r="P77" s="1" t="s">
        <v>129</v>
      </c>
      <c r="R77" s="3">
        <v>0</v>
      </c>
      <c r="S77" s="3">
        <v>0</v>
      </c>
      <c r="T77" s="3">
        <v>0</v>
      </c>
      <c r="V77" s="3">
        <v>0</v>
      </c>
      <c r="W77" s="3">
        <v>0</v>
      </c>
      <c r="X77" s="3">
        <v>0</v>
      </c>
      <c r="Y77" s="3"/>
      <c r="AA77" s="3">
        <v>0</v>
      </c>
      <c r="AB77" s="3">
        <v>0</v>
      </c>
      <c r="AC77" s="3">
        <v>0</v>
      </c>
      <c r="AD77" s="120">
        <v>0</v>
      </c>
      <c r="AE77" s="3">
        <v>367.71</v>
      </c>
      <c r="AF77" s="3">
        <v>0</v>
      </c>
      <c r="AG77" s="3">
        <v>0</v>
      </c>
      <c r="AI77" s="3">
        <v>0</v>
      </c>
      <c r="AJ77" s="3">
        <v>0</v>
      </c>
      <c r="AK77" s="3">
        <v>0</v>
      </c>
      <c r="AL77" s="3"/>
      <c r="AN77" s="3">
        <v>0</v>
      </c>
      <c r="AO77" s="3">
        <v>0</v>
      </c>
      <c r="AP77" s="3">
        <v>0</v>
      </c>
      <c r="AQ77" s="18"/>
      <c r="AR77" s="3">
        <v>0</v>
      </c>
      <c r="AS77" s="3">
        <v>0</v>
      </c>
      <c r="AT77" s="3">
        <v>0</v>
      </c>
      <c r="AU77" s="32">
        <f t="shared" si="4"/>
        <v>0</v>
      </c>
      <c r="AV77" s="3">
        <f t="shared" si="12"/>
        <v>367.71</v>
      </c>
      <c r="AW77" s="3">
        <f t="shared" si="12"/>
        <v>0</v>
      </c>
      <c r="AX77" s="3">
        <f t="shared" si="12"/>
        <v>0</v>
      </c>
      <c r="AY77" s="3">
        <f t="shared" si="3"/>
        <v>367.71</v>
      </c>
    </row>
    <row r="78" spans="1:52" x14ac:dyDescent="0.2">
      <c r="A78" s="1" t="s">
        <v>133</v>
      </c>
      <c r="B78" s="9" t="s">
        <v>119</v>
      </c>
      <c r="C78" s="3">
        <v>0</v>
      </c>
      <c r="D78" s="4">
        <v>0</v>
      </c>
      <c r="F78" s="5"/>
      <c r="G78" s="13"/>
      <c r="H78" s="3">
        <v>0</v>
      </c>
      <c r="J78" s="3">
        <f t="shared" si="2"/>
        <v>0</v>
      </c>
      <c r="K78" s="1" t="s">
        <v>134</v>
      </c>
      <c r="L78" s="1" t="s">
        <v>107</v>
      </c>
      <c r="M78" s="1" t="s">
        <v>132</v>
      </c>
      <c r="O78" s="1" t="s">
        <v>135</v>
      </c>
      <c r="P78" s="1" t="s">
        <v>130</v>
      </c>
      <c r="R78" s="3">
        <v>0</v>
      </c>
      <c r="S78" s="3">
        <v>0</v>
      </c>
      <c r="T78" s="3">
        <v>0</v>
      </c>
      <c r="V78" s="3">
        <v>0</v>
      </c>
      <c r="W78" s="3">
        <v>0</v>
      </c>
      <c r="X78" s="3">
        <v>0</v>
      </c>
      <c r="Y78" s="3"/>
      <c r="AA78" s="3">
        <v>0</v>
      </c>
      <c r="AB78" s="3">
        <v>0</v>
      </c>
      <c r="AC78" s="3">
        <v>0</v>
      </c>
      <c r="AE78" s="3">
        <v>0</v>
      </c>
      <c r="AF78" s="3">
        <v>0</v>
      </c>
      <c r="AG78" s="3">
        <v>0</v>
      </c>
      <c r="AI78" s="3">
        <v>0</v>
      </c>
      <c r="AJ78" s="3">
        <v>0</v>
      </c>
      <c r="AK78" s="3">
        <v>0</v>
      </c>
      <c r="AL78" s="3"/>
      <c r="AN78" s="3">
        <v>0</v>
      </c>
      <c r="AO78" s="3">
        <v>0</v>
      </c>
      <c r="AP78" s="3">
        <v>0</v>
      </c>
      <c r="AQ78" s="18"/>
      <c r="AR78" s="3">
        <v>0</v>
      </c>
      <c r="AS78" s="3">
        <v>0</v>
      </c>
      <c r="AT78" s="3">
        <v>0</v>
      </c>
      <c r="AU78" s="32">
        <f t="shared" si="4"/>
        <v>0</v>
      </c>
      <c r="AV78" s="3">
        <f t="shared" si="12"/>
        <v>0</v>
      </c>
      <c r="AW78" s="3">
        <f t="shared" si="12"/>
        <v>0</v>
      </c>
      <c r="AX78" s="3">
        <f t="shared" si="12"/>
        <v>0</v>
      </c>
      <c r="AY78" s="3">
        <f t="shared" si="3"/>
        <v>0</v>
      </c>
    </row>
    <row r="79" spans="1:52" ht="13.5" thickBot="1" x14ac:dyDescent="0.25">
      <c r="A79" s="1" t="s">
        <v>53</v>
      </c>
      <c r="B79" s="14" t="s">
        <v>62</v>
      </c>
      <c r="C79" s="3">
        <v>232.96</v>
      </c>
      <c r="D79" s="4">
        <v>633.95000000000005</v>
      </c>
      <c r="F79" s="5"/>
      <c r="G79" s="14" t="s">
        <v>62</v>
      </c>
      <c r="H79" s="3">
        <v>396.42</v>
      </c>
      <c r="I79" s="67"/>
      <c r="J79" s="3">
        <f t="shared" si="2"/>
        <v>1263.3300000000002</v>
      </c>
      <c r="K79" s="1" t="s">
        <v>88</v>
      </c>
      <c r="L79" s="1" t="s">
        <v>240</v>
      </c>
      <c r="M79" s="1" t="s">
        <v>250</v>
      </c>
      <c r="N79" s="1">
        <v>14</v>
      </c>
      <c r="O79" s="1" t="s">
        <v>88</v>
      </c>
      <c r="P79" s="1" t="s">
        <v>53</v>
      </c>
      <c r="R79" s="3">
        <v>452.62</v>
      </c>
      <c r="S79" s="3">
        <v>395.28</v>
      </c>
      <c r="T79" s="3">
        <v>393.88</v>
      </c>
      <c r="V79" s="3">
        <v>824.11</v>
      </c>
      <c r="W79" s="3">
        <v>719.72</v>
      </c>
      <c r="X79" s="3">
        <v>396.42</v>
      </c>
      <c r="Y79" s="3"/>
      <c r="Z79" s="77">
        <v>112948</v>
      </c>
      <c r="AA79" s="3">
        <v>644.77</v>
      </c>
      <c r="AB79" s="3">
        <v>563.09</v>
      </c>
      <c r="AC79" s="3">
        <v>396.42</v>
      </c>
      <c r="AD79" s="120">
        <v>109956</v>
      </c>
      <c r="AE79" s="3">
        <v>627.69000000000005</v>
      </c>
      <c r="AF79" s="3">
        <v>548.17999999999995</v>
      </c>
      <c r="AG79" s="3">
        <v>396.42</v>
      </c>
      <c r="AH79" s="18">
        <f>88264+38896</f>
        <v>127160</v>
      </c>
      <c r="AI79" s="3">
        <v>232.96</v>
      </c>
      <c r="AJ79" s="3">
        <v>633.95000000000005</v>
      </c>
      <c r="AK79" s="3">
        <v>396.42</v>
      </c>
      <c r="AL79" s="3"/>
      <c r="AN79" s="3">
        <v>0</v>
      </c>
      <c r="AO79" s="3">
        <v>0</v>
      </c>
      <c r="AP79" s="3">
        <v>0</v>
      </c>
      <c r="AQ79" s="18"/>
      <c r="AR79" s="3">
        <v>0</v>
      </c>
      <c r="AS79" s="3">
        <v>0</v>
      </c>
      <c r="AT79" s="3">
        <v>0</v>
      </c>
      <c r="AU79" s="32">
        <f t="shared" si="4"/>
        <v>350064</v>
      </c>
      <c r="AV79" s="3">
        <f t="shared" si="12"/>
        <v>2782.15</v>
      </c>
      <c r="AW79" s="3">
        <f t="shared" si="12"/>
        <v>2860.2200000000003</v>
      </c>
      <c r="AX79" s="3">
        <f t="shared" si="12"/>
        <v>1979.5600000000002</v>
      </c>
      <c r="AY79" s="3">
        <f t="shared" si="3"/>
        <v>7621.9300000000012</v>
      </c>
    </row>
    <row r="80" spans="1:52" s="56" customFormat="1" ht="13.5" thickBot="1" x14ac:dyDescent="0.25">
      <c r="A80" s="56" t="s">
        <v>54</v>
      </c>
      <c r="B80" s="86" t="s">
        <v>63</v>
      </c>
      <c r="C80" s="58">
        <v>13.44</v>
      </c>
      <c r="D80" s="59">
        <v>11.19</v>
      </c>
      <c r="E80" s="88">
        <f>SUM(C8:C80)</f>
        <v>19787.500000000004</v>
      </c>
      <c r="F80" s="89">
        <f>SUM(D8:D80)</f>
        <v>15277.750000000002</v>
      </c>
      <c r="G80" s="86" t="s">
        <v>97</v>
      </c>
      <c r="H80" s="58">
        <f>396.42-71.57</f>
        <v>324.85000000000002</v>
      </c>
      <c r="I80" s="90">
        <f>SUM(H8:H80)</f>
        <v>13626.699999999993</v>
      </c>
      <c r="J80" s="58">
        <f>C80+D80+H80</f>
        <v>349.48</v>
      </c>
      <c r="K80" s="56" t="s">
        <v>88</v>
      </c>
      <c r="L80" s="56" t="s">
        <v>240</v>
      </c>
      <c r="M80" s="56" t="s">
        <v>250</v>
      </c>
      <c r="N80" s="56">
        <v>15</v>
      </c>
      <c r="O80" s="56" t="s">
        <v>88</v>
      </c>
      <c r="P80" s="56" t="s">
        <v>54</v>
      </c>
      <c r="R80" s="58">
        <v>51.24</v>
      </c>
      <c r="S80" s="58">
        <v>44.75</v>
      </c>
      <c r="T80" s="58">
        <v>394.04</v>
      </c>
      <c r="U80" s="80"/>
      <c r="V80" s="58">
        <v>76.86</v>
      </c>
      <c r="W80" s="58">
        <v>67.12</v>
      </c>
      <c r="X80" s="58">
        <v>396.42</v>
      </c>
      <c r="Y80" s="58"/>
      <c r="Z80" s="80">
        <v>4488</v>
      </c>
      <c r="AA80" s="58">
        <v>25.62</v>
      </c>
      <c r="AB80" s="58">
        <v>22.37</v>
      </c>
      <c r="AC80" s="58">
        <v>396.42</v>
      </c>
      <c r="AD80" s="124">
        <v>8976</v>
      </c>
      <c r="AE80" s="58">
        <v>51.24</v>
      </c>
      <c r="AF80" s="58">
        <v>44.75</v>
      </c>
      <c r="AG80" s="58">
        <v>396.42</v>
      </c>
      <c r="AH80" s="62">
        <v>2244</v>
      </c>
      <c r="AI80" s="58">
        <v>13.44</v>
      </c>
      <c r="AJ80" s="58">
        <v>11.19</v>
      </c>
      <c r="AK80" s="58">
        <f>396.42-71.57</f>
        <v>324.85000000000002</v>
      </c>
      <c r="AL80" s="58"/>
      <c r="AM80" s="62"/>
      <c r="AN80" s="58">
        <v>0</v>
      </c>
      <c r="AO80" s="58">
        <v>0</v>
      </c>
      <c r="AP80" s="58">
        <v>0</v>
      </c>
      <c r="AQ80" s="62"/>
      <c r="AR80" s="58">
        <v>0</v>
      </c>
      <c r="AS80" s="58">
        <v>0</v>
      </c>
      <c r="AT80" s="58">
        <v>0</v>
      </c>
      <c r="AU80" s="63">
        <f t="shared" si="4"/>
        <v>15708</v>
      </c>
      <c r="AV80" s="58">
        <f t="shared" si="12"/>
        <v>218.4</v>
      </c>
      <c r="AW80" s="58">
        <f t="shared" si="12"/>
        <v>190.18</v>
      </c>
      <c r="AX80" s="58">
        <f t="shared" si="12"/>
        <v>1908.15</v>
      </c>
      <c r="AY80" s="58">
        <f t="shared" si="3"/>
        <v>2316.73</v>
      </c>
    </row>
    <row r="81" spans="1:51" x14ac:dyDescent="0.2">
      <c r="A81" s="1" t="s">
        <v>210</v>
      </c>
      <c r="B81" s="14" t="s">
        <v>124</v>
      </c>
      <c r="C81" s="3">
        <v>157.69999999999999</v>
      </c>
      <c r="D81" s="4">
        <v>131.26</v>
      </c>
      <c r="E81" s="12"/>
      <c r="F81" s="2"/>
      <c r="G81" s="14" t="s">
        <v>124</v>
      </c>
      <c r="H81" s="3">
        <v>282.91000000000003</v>
      </c>
      <c r="I81" s="67"/>
      <c r="J81" s="3">
        <f t="shared" ref="J81" si="13">C81+D81+H81</f>
        <v>571.87</v>
      </c>
      <c r="K81" s="1" t="s">
        <v>90</v>
      </c>
      <c r="L81" s="1" t="s">
        <v>240</v>
      </c>
      <c r="M81" s="55" t="s">
        <v>245</v>
      </c>
      <c r="O81" s="1" t="s">
        <v>90</v>
      </c>
      <c r="P81" s="1" t="str">
        <f>A81</f>
        <v>40-1860.02</v>
      </c>
      <c r="R81" s="3">
        <v>0</v>
      </c>
      <c r="S81" s="3">
        <v>0</v>
      </c>
      <c r="T81" s="3">
        <v>0</v>
      </c>
      <c r="U81" s="77">
        <v>0</v>
      </c>
      <c r="V81" s="3">
        <v>0</v>
      </c>
      <c r="W81" s="3">
        <v>0</v>
      </c>
      <c r="X81" s="3">
        <v>0</v>
      </c>
      <c r="Y81" s="3"/>
      <c r="AA81" s="3">
        <v>159.69999999999999</v>
      </c>
      <c r="AB81" s="3">
        <v>139.47</v>
      </c>
      <c r="AC81" s="3">
        <v>264.36</v>
      </c>
      <c r="AD81" s="120">
        <v>22440</v>
      </c>
      <c r="AE81" s="3">
        <v>140.91</v>
      </c>
      <c r="AF81" s="3">
        <v>123.06</v>
      </c>
      <c r="AG81" s="3">
        <v>282.91000000000003</v>
      </c>
      <c r="AH81" s="18">
        <v>23936</v>
      </c>
      <c r="AI81" s="3">
        <v>157.69999999999999</v>
      </c>
      <c r="AJ81" s="3">
        <v>119.33</v>
      </c>
      <c r="AK81" s="3">
        <v>282.91000000000003</v>
      </c>
      <c r="AL81" s="3"/>
      <c r="AN81" s="3">
        <v>0</v>
      </c>
      <c r="AO81" s="3">
        <v>0</v>
      </c>
      <c r="AP81" s="3">
        <v>0</v>
      </c>
      <c r="AQ81" s="18"/>
      <c r="AR81" s="3">
        <v>0</v>
      </c>
      <c r="AS81" s="3">
        <v>0</v>
      </c>
      <c r="AT81" s="3">
        <v>0</v>
      </c>
      <c r="AU81" s="32">
        <f t="shared" si="4"/>
        <v>46376</v>
      </c>
      <c r="AV81" s="3">
        <f t="shared" si="12"/>
        <v>458.31</v>
      </c>
      <c r="AW81" s="3">
        <f t="shared" si="12"/>
        <v>381.85999999999996</v>
      </c>
      <c r="AX81" s="3">
        <f t="shared" si="12"/>
        <v>830.18000000000006</v>
      </c>
      <c r="AY81" s="3">
        <f t="shared" si="3"/>
        <v>1670.35</v>
      </c>
    </row>
    <row r="82" spans="1:51" x14ac:dyDescent="0.2">
      <c r="A82" s="1" t="s">
        <v>55</v>
      </c>
      <c r="B82" s="14" t="s">
        <v>124</v>
      </c>
      <c r="C82" s="3">
        <v>125.44</v>
      </c>
      <c r="D82" s="4">
        <v>104.41</v>
      </c>
      <c r="E82" s="12"/>
      <c r="F82" s="2"/>
      <c r="G82" s="14" t="s">
        <v>124</v>
      </c>
      <c r="H82" s="3">
        <v>264.88</v>
      </c>
      <c r="I82" s="67"/>
      <c r="J82" s="3">
        <f t="shared" si="2"/>
        <v>494.73</v>
      </c>
      <c r="K82" s="1" t="s">
        <v>90</v>
      </c>
      <c r="L82" s="1" t="s">
        <v>240</v>
      </c>
      <c r="M82" s="1" t="s">
        <v>251</v>
      </c>
      <c r="O82" s="1" t="s">
        <v>90</v>
      </c>
      <c r="P82" s="1" t="s">
        <v>55</v>
      </c>
      <c r="R82" s="3">
        <v>166.53</v>
      </c>
      <c r="S82" s="3">
        <v>145.43</v>
      </c>
      <c r="T82" s="3">
        <v>262.23</v>
      </c>
      <c r="U82" s="77">
        <v>23936</v>
      </c>
      <c r="V82" s="3">
        <v>136.63999999999999</v>
      </c>
      <c r="W82" s="3">
        <v>119.33</v>
      </c>
      <c r="X82" s="3">
        <v>264.88</v>
      </c>
      <c r="Y82" s="3"/>
      <c r="AA82" s="3">
        <v>149.44999999999999</v>
      </c>
      <c r="AB82" s="3">
        <v>130.52000000000001</v>
      </c>
      <c r="AC82" s="3">
        <v>264.88</v>
      </c>
      <c r="AD82" s="120">
        <v>27</v>
      </c>
      <c r="AE82" s="3">
        <v>115.29</v>
      </c>
      <c r="AF82" s="3">
        <v>100.69</v>
      </c>
      <c r="AG82" s="3">
        <v>264.88</v>
      </c>
      <c r="AH82" s="18">
        <v>20944</v>
      </c>
      <c r="AI82" s="3">
        <v>125.44</v>
      </c>
      <c r="AJ82" s="3">
        <v>104.41</v>
      </c>
      <c r="AK82" s="3">
        <v>264.88</v>
      </c>
      <c r="AL82" s="3"/>
      <c r="AN82" s="3">
        <v>0</v>
      </c>
      <c r="AO82" s="3">
        <v>0</v>
      </c>
      <c r="AP82" s="3">
        <v>0</v>
      </c>
      <c r="AQ82" s="18"/>
      <c r="AR82" s="3">
        <v>0</v>
      </c>
      <c r="AS82" s="3">
        <v>0</v>
      </c>
      <c r="AT82" s="3">
        <v>0</v>
      </c>
      <c r="AU82" s="32">
        <f t="shared" si="4"/>
        <v>44907</v>
      </c>
      <c r="AV82" s="3">
        <f t="shared" si="12"/>
        <v>693.34999999999991</v>
      </c>
      <c r="AW82" s="3">
        <f t="shared" si="12"/>
        <v>600.38</v>
      </c>
      <c r="AX82" s="3">
        <f t="shared" si="12"/>
        <v>1321.75</v>
      </c>
      <c r="AY82" s="3">
        <f t="shared" si="3"/>
        <v>2615.48</v>
      </c>
    </row>
    <row r="83" spans="1:51" x14ac:dyDescent="0.2">
      <c r="A83" s="1" t="s">
        <v>57</v>
      </c>
      <c r="B83" s="14"/>
      <c r="C83" s="3">
        <v>327.04000000000002</v>
      </c>
      <c r="D83" s="4">
        <v>272.22000000000003</v>
      </c>
      <c r="E83" s="12"/>
      <c r="F83" s="2"/>
      <c r="G83" s="14"/>
      <c r="H83" s="3">
        <v>396.42</v>
      </c>
      <c r="J83" s="3">
        <f t="shared" si="2"/>
        <v>995.68000000000006</v>
      </c>
      <c r="K83" s="1" t="s">
        <v>90</v>
      </c>
      <c r="L83" s="1" t="s">
        <v>240</v>
      </c>
      <c r="M83" s="1" t="s">
        <v>251</v>
      </c>
      <c r="O83" s="1" t="s">
        <v>90</v>
      </c>
      <c r="P83" s="1" t="s">
        <v>57</v>
      </c>
      <c r="R83" s="3">
        <v>307.44</v>
      </c>
      <c r="S83" s="3">
        <v>268.5</v>
      </c>
      <c r="T83" s="3">
        <v>392.45</v>
      </c>
      <c r="U83" s="77">
        <v>62832</v>
      </c>
      <c r="V83" s="3">
        <v>358.68</v>
      </c>
      <c r="W83" s="3">
        <v>313.24</v>
      </c>
      <c r="X83" s="3">
        <v>396.42</v>
      </c>
      <c r="Y83" s="3"/>
      <c r="AA83" s="3">
        <v>401.38</v>
      </c>
      <c r="AB83" s="3">
        <v>350.54</v>
      </c>
      <c r="AC83" s="3">
        <v>396.42</v>
      </c>
      <c r="AD83" s="120">
        <v>87</v>
      </c>
      <c r="AE83" s="3">
        <v>371.49</v>
      </c>
      <c r="AF83" s="3">
        <v>324.43</v>
      </c>
      <c r="AG83" s="3">
        <v>396.42</v>
      </c>
      <c r="AH83" s="18">
        <v>54604</v>
      </c>
      <c r="AI83" s="3">
        <v>327.04000000000002</v>
      </c>
      <c r="AJ83" s="3">
        <v>272.22000000000003</v>
      </c>
      <c r="AK83" s="3">
        <v>396.42</v>
      </c>
      <c r="AL83" s="3"/>
      <c r="AN83" s="3">
        <v>0</v>
      </c>
      <c r="AO83" s="3">
        <v>0</v>
      </c>
      <c r="AP83" s="3">
        <v>0</v>
      </c>
      <c r="AQ83" s="18"/>
      <c r="AR83" s="3">
        <v>0</v>
      </c>
      <c r="AS83" s="3">
        <v>0</v>
      </c>
      <c r="AT83" s="3">
        <v>0</v>
      </c>
      <c r="AU83" s="32">
        <f t="shared" si="4"/>
        <v>117523</v>
      </c>
      <c r="AV83" s="3">
        <f t="shared" si="12"/>
        <v>1766.03</v>
      </c>
      <c r="AW83" s="3">
        <f t="shared" si="12"/>
        <v>1528.93</v>
      </c>
      <c r="AX83" s="3">
        <f t="shared" si="12"/>
        <v>1978.13</v>
      </c>
      <c r="AY83" s="3">
        <f t="shared" ref="AY83:AY87" si="14">SUM(AV83:AX83)</f>
        <v>5273.09</v>
      </c>
    </row>
    <row r="84" spans="1:51" ht="13.5" thickBot="1" x14ac:dyDescent="0.25">
      <c r="A84" s="1" t="s">
        <v>58</v>
      </c>
      <c r="B84" s="14" t="s">
        <v>124</v>
      </c>
      <c r="C84" s="3">
        <v>89.6</v>
      </c>
      <c r="D84" s="4">
        <v>74.58</v>
      </c>
      <c r="E84" s="12"/>
      <c r="F84" s="2"/>
      <c r="G84" s="14" t="s">
        <v>124</v>
      </c>
      <c r="H84" s="3">
        <v>264.88</v>
      </c>
      <c r="J84" s="3">
        <f t="shared" ref="J84" si="15">C84+D84+H84</f>
        <v>429.06</v>
      </c>
      <c r="K84" s="1" t="s">
        <v>91</v>
      </c>
      <c r="L84" s="1" t="s">
        <v>240</v>
      </c>
      <c r="M84" s="55" t="s">
        <v>246</v>
      </c>
      <c r="O84" s="1" t="s">
        <v>91</v>
      </c>
      <c r="P84" s="1" t="s">
        <v>58</v>
      </c>
      <c r="R84" s="3">
        <v>115.29</v>
      </c>
      <c r="S84" s="3">
        <v>100.69</v>
      </c>
      <c r="T84" s="3">
        <v>260.97000000000003</v>
      </c>
      <c r="V84" s="3">
        <v>145.18</v>
      </c>
      <c r="W84" s="3">
        <v>126.79</v>
      </c>
      <c r="X84" s="3">
        <v>264.88</v>
      </c>
      <c r="Y84" s="3"/>
      <c r="AA84" s="3">
        <v>183.61</v>
      </c>
      <c r="AB84" s="3">
        <v>160.35</v>
      </c>
      <c r="AC84" s="3">
        <v>264.88</v>
      </c>
      <c r="AD84" s="120">
        <v>19448</v>
      </c>
      <c r="AE84" s="3">
        <v>111.02</v>
      </c>
      <c r="AF84" s="3">
        <v>96.96</v>
      </c>
      <c r="AG84" s="3">
        <v>264.88</v>
      </c>
      <c r="AH84" s="18">
        <v>14960</v>
      </c>
      <c r="AI84" s="3">
        <v>89.6</v>
      </c>
      <c r="AJ84" s="3">
        <v>74.58</v>
      </c>
      <c r="AK84" s="3">
        <v>264.88</v>
      </c>
      <c r="AL84" s="3"/>
      <c r="AN84" s="3">
        <v>0</v>
      </c>
      <c r="AO84" s="3">
        <v>0</v>
      </c>
      <c r="AP84" s="3">
        <v>0</v>
      </c>
      <c r="AQ84" s="18"/>
      <c r="AR84" s="3">
        <v>0</v>
      </c>
      <c r="AS84" s="3">
        <v>0</v>
      </c>
      <c r="AT84" s="3">
        <v>0</v>
      </c>
      <c r="AU84" s="32">
        <f t="shared" si="4"/>
        <v>34408</v>
      </c>
      <c r="AV84" s="3">
        <f t="shared" si="12"/>
        <v>644.70000000000005</v>
      </c>
      <c r="AW84" s="3">
        <f t="shared" si="12"/>
        <v>559.37</v>
      </c>
      <c r="AX84" s="3">
        <f t="shared" si="12"/>
        <v>1320.4900000000002</v>
      </c>
      <c r="AY84" s="3">
        <f t="shared" si="14"/>
        <v>2524.5600000000004</v>
      </c>
    </row>
    <row r="85" spans="1:51" ht="13.5" thickBot="1" x14ac:dyDescent="0.25">
      <c r="A85" s="1" t="s">
        <v>59</v>
      </c>
      <c r="B85" s="30" t="s">
        <v>145</v>
      </c>
      <c r="C85" s="3">
        <v>161.28</v>
      </c>
      <c r="D85" s="4">
        <v>134.25</v>
      </c>
      <c r="E85" s="47">
        <f>SUM(C81:C85)</f>
        <v>861.06000000000006</v>
      </c>
      <c r="F85" s="47">
        <f>SUM(D81:D85)</f>
        <v>716.72</v>
      </c>
      <c r="G85" s="30" t="s">
        <v>95</v>
      </c>
      <c r="H85" s="3">
        <v>264.88</v>
      </c>
      <c r="I85" s="68">
        <f>SUM(H81:H85)</f>
        <v>1473.9700000000003</v>
      </c>
      <c r="J85" s="3">
        <f>C85+D85+H85</f>
        <v>560.41</v>
      </c>
      <c r="K85" s="1" t="s">
        <v>92</v>
      </c>
      <c r="L85" s="1" t="s">
        <v>240</v>
      </c>
      <c r="M85" s="1" t="s">
        <v>231</v>
      </c>
      <c r="O85" s="1" t="s">
        <v>92</v>
      </c>
      <c r="P85" s="1" t="s">
        <v>59</v>
      </c>
      <c r="R85" s="3">
        <v>0</v>
      </c>
      <c r="S85" s="3">
        <v>0</v>
      </c>
      <c r="T85" s="3">
        <v>0</v>
      </c>
      <c r="U85" s="77">
        <v>25432</v>
      </c>
      <c r="V85" s="3">
        <v>145.18</v>
      </c>
      <c r="W85" s="3">
        <v>126.79</v>
      </c>
      <c r="X85" s="3">
        <v>264.88</v>
      </c>
      <c r="Y85" s="3"/>
      <c r="AA85" s="3">
        <v>222.04</v>
      </c>
      <c r="AB85" s="3">
        <v>193.91</v>
      </c>
      <c r="AC85" s="3">
        <v>264.88</v>
      </c>
      <c r="AD85" s="120">
        <v>35</v>
      </c>
      <c r="AE85" s="3">
        <v>149.44999999999999</v>
      </c>
      <c r="AF85" s="3">
        <v>130.52000000000001</v>
      </c>
      <c r="AG85" s="3">
        <v>264.88</v>
      </c>
      <c r="AH85" s="18">
        <v>26928</v>
      </c>
      <c r="AI85" s="3">
        <v>161.28</v>
      </c>
      <c r="AJ85" s="3">
        <v>134.25</v>
      </c>
      <c r="AK85" s="3">
        <v>264.88</v>
      </c>
      <c r="AL85" s="3"/>
      <c r="AN85" s="3">
        <v>0</v>
      </c>
      <c r="AO85" s="3">
        <v>0</v>
      </c>
      <c r="AP85" s="3">
        <v>0</v>
      </c>
      <c r="AQ85" s="18"/>
      <c r="AR85" s="3">
        <v>0</v>
      </c>
      <c r="AS85" s="3">
        <v>0</v>
      </c>
      <c r="AT85" s="3">
        <v>0</v>
      </c>
      <c r="AU85" s="32">
        <f t="shared" si="4"/>
        <v>52395</v>
      </c>
      <c r="AV85" s="3">
        <f t="shared" si="12"/>
        <v>677.95</v>
      </c>
      <c r="AW85" s="3">
        <f t="shared" si="12"/>
        <v>585.47</v>
      </c>
      <c r="AX85" s="3">
        <f t="shared" si="12"/>
        <v>1059.52</v>
      </c>
      <c r="AY85" s="3">
        <f t="shared" si="14"/>
        <v>2322.94</v>
      </c>
    </row>
    <row r="86" spans="1:51" ht="13.5" thickBot="1" x14ac:dyDescent="0.25">
      <c r="A86" s="1" t="s">
        <v>60</v>
      </c>
      <c r="B86" s="14" t="s">
        <v>62</v>
      </c>
      <c r="C86" s="3">
        <v>124.81</v>
      </c>
      <c r="D86" s="4">
        <v>0</v>
      </c>
      <c r="E86" s="12"/>
      <c r="F86" s="2"/>
      <c r="G86" s="14" t="s">
        <v>62</v>
      </c>
      <c r="H86" s="3">
        <v>0</v>
      </c>
      <c r="J86" s="3">
        <f>C86+D86+H86</f>
        <v>124.81</v>
      </c>
      <c r="K86" s="1" t="s">
        <v>93</v>
      </c>
      <c r="L86" s="1" t="s">
        <v>240</v>
      </c>
      <c r="M86" s="1" t="s">
        <v>243</v>
      </c>
      <c r="O86" s="1" t="s">
        <v>93</v>
      </c>
      <c r="P86" s="1" t="s">
        <v>60</v>
      </c>
      <c r="R86" s="3">
        <v>118.87</v>
      </c>
      <c r="S86" s="3">
        <v>0</v>
      </c>
      <c r="T86" s="3">
        <v>0</v>
      </c>
      <c r="V86" s="3">
        <v>118.87</v>
      </c>
      <c r="W86" s="3">
        <v>0</v>
      </c>
      <c r="X86" s="3">
        <v>0</v>
      </c>
      <c r="Y86" s="3"/>
      <c r="AA86" s="3">
        <v>118.87</v>
      </c>
      <c r="AB86" s="3">
        <v>0</v>
      </c>
      <c r="AC86" s="3">
        <v>0</v>
      </c>
      <c r="AE86" s="3">
        <v>118.87</v>
      </c>
      <c r="AF86" s="3">
        <v>0</v>
      </c>
      <c r="AG86" s="3">
        <v>0</v>
      </c>
      <c r="AH86" s="18">
        <v>0</v>
      </c>
      <c r="AI86" s="3">
        <v>124.81</v>
      </c>
      <c r="AJ86" s="3">
        <v>0</v>
      </c>
      <c r="AK86" s="3">
        <v>0</v>
      </c>
      <c r="AL86" s="3"/>
      <c r="AN86" s="3">
        <v>0</v>
      </c>
      <c r="AO86" s="3">
        <v>0</v>
      </c>
      <c r="AP86" s="3">
        <v>0</v>
      </c>
      <c r="AQ86" s="18"/>
      <c r="AR86" s="3">
        <v>0</v>
      </c>
      <c r="AS86" s="3">
        <v>0</v>
      </c>
      <c r="AT86" s="3">
        <v>0</v>
      </c>
      <c r="AU86" s="32">
        <f t="shared" si="4"/>
        <v>0</v>
      </c>
      <c r="AV86" s="3">
        <f t="shared" si="12"/>
        <v>600.29</v>
      </c>
      <c r="AW86" s="3">
        <f t="shared" si="12"/>
        <v>0</v>
      </c>
      <c r="AX86" s="3">
        <f t="shared" si="12"/>
        <v>0</v>
      </c>
      <c r="AY86" s="3">
        <f t="shared" si="14"/>
        <v>600.29</v>
      </c>
    </row>
    <row r="87" spans="1:51" ht="13.5" thickBot="1" x14ac:dyDescent="0.25">
      <c r="A87" s="1" t="s">
        <v>61</v>
      </c>
      <c r="B87" s="14" t="s">
        <v>64</v>
      </c>
      <c r="C87" s="3">
        <v>98.56</v>
      </c>
      <c r="D87" s="4">
        <v>86.15</v>
      </c>
      <c r="E87" s="48">
        <f>C86+C87</f>
        <v>223.37</v>
      </c>
      <c r="F87" s="16">
        <f>D86+D87</f>
        <v>86.15</v>
      </c>
      <c r="G87" s="14" t="s">
        <v>96</v>
      </c>
      <c r="H87" s="3">
        <v>135.16</v>
      </c>
      <c r="I87" s="68">
        <f>H86+H87</f>
        <v>135.16</v>
      </c>
      <c r="J87" s="3">
        <f>C87+D87+H87</f>
        <v>319.87</v>
      </c>
      <c r="K87" s="1" t="s">
        <v>93</v>
      </c>
      <c r="L87" s="1" t="s">
        <v>240</v>
      </c>
      <c r="M87" s="1" t="s">
        <v>243</v>
      </c>
      <c r="O87" s="1" t="s">
        <v>93</v>
      </c>
      <c r="P87" s="1" t="s">
        <v>61</v>
      </c>
      <c r="R87" s="3">
        <v>89.67</v>
      </c>
      <c r="S87" s="3">
        <v>82.24</v>
      </c>
      <c r="T87" s="3">
        <v>132.72</v>
      </c>
      <c r="V87" s="3">
        <v>81.13</v>
      </c>
      <c r="W87" s="3">
        <v>74.400000000000006</v>
      </c>
      <c r="X87" s="3">
        <v>135.16</v>
      </c>
      <c r="Y87" s="3"/>
      <c r="AA87" s="3">
        <v>128.1</v>
      </c>
      <c r="AB87" s="3">
        <v>117.48</v>
      </c>
      <c r="AC87" s="3">
        <v>135.16</v>
      </c>
      <c r="AE87" s="3">
        <v>111.02</v>
      </c>
      <c r="AF87" s="3">
        <v>101.82</v>
      </c>
      <c r="AG87" s="3">
        <v>135.16</v>
      </c>
      <c r="AH87" s="18">
        <v>16456</v>
      </c>
      <c r="AI87" s="3">
        <v>98.56</v>
      </c>
      <c r="AJ87" s="3">
        <v>86.15</v>
      </c>
      <c r="AK87" s="3">
        <v>135.16</v>
      </c>
      <c r="AL87" s="3"/>
      <c r="AN87" s="3">
        <v>0</v>
      </c>
      <c r="AO87" s="3">
        <v>0</v>
      </c>
      <c r="AP87" s="3">
        <v>0</v>
      </c>
      <c r="AQ87" s="18"/>
      <c r="AR87" s="3">
        <v>0</v>
      </c>
      <c r="AS87" s="3">
        <v>0</v>
      </c>
      <c r="AT87" s="3">
        <v>0</v>
      </c>
      <c r="AU87" s="32">
        <f t="shared" si="4"/>
        <v>16456</v>
      </c>
      <c r="AV87" s="3">
        <f t="shared" si="12"/>
        <v>508.47999999999996</v>
      </c>
      <c r="AW87" s="3">
        <f t="shared" si="12"/>
        <v>462.09000000000003</v>
      </c>
      <c r="AX87" s="3">
        <f t="shared" si="12"/>
        <v>673.3599999999999</v>
      </c>
      <c r="AY87" s="3">
        <f t="shared" si="14"/>
        <v>1643.9299999999998</v>
      </c>
    </row>
    <row r="88" spans="1:51" ht="13.5" thickBot="1" x14ac:dyDescent="0.25">
      <c r="A88" s="1" t="s">
        <v>121</v>
      </c>
      <c r="B88" s="25" t="s">
        <v>112</v>
      </c>
      <c r="C88" s="50"/>
      <c r="D88" s="51"/>
      <c r="E88" s="49">
        <f>SUM(E8:E87)</f>
        <v>23395.750000000004</v>
      </c>
      <c r="F88" s="17">
        <f>SUM(F8:F87)</f>
        <v>16080.62</v>
      </c>
      <c r="G88" s="50"/>
      <c r="H88" s="52">
        <v>0</v>
      </c>
      <c r="I88" s="69">
        <f>SUM(I8:I87)</f>
        <v>15235.829999999994</v>
      </c>
      <c r="J88" s="53">
        <f>SUM(J8:J87)</f>
        <v>52188.380000000005</v>
      </c>
      <c r="K88" s="54"/>
      <c r="L88" s="54"/>
      <c r="M88" s="54"/>
      <c r="N88" s="51"/>
      <c r="O88" s="26" t="s">
        <v>141</v>
      </c>
      <c r="P88" s="26"/>
      <c r="Q88" s="26"/>
      <c r="R88" s="29">
        <f>SUM(R8:R87)</f>
        <v>34142.930000000015</v>
      </c>
      <c r="S88" s="29">
        <f t="shared" ref="S88:AY88" si="16">SUM(S8:S87)</f>
        <v>26047.699999999993</v>
      </c>
      <c r="T88" s="29">
        <f t="shared" si="16"/>
        <v>14859.830000000002</v>
      </c>
      <c r="U88" s="81"/>
      <c r="V88" s="29">
        <f>SUM(V8:V87)</f>
        <v>37018.430000000015</v>
      </c>
      <c r="W88" s="29">
        <f t="shared" si="16"/>
        <v>26003.330000000005</v>
      </c>
      <c r="X88" s="29">
        <f t="shared" si="16"/>
        <v>15024.489999999991</v>
      </c>
      <c r="Y88" s="29"/>
      <c r="Z88" s="81"/>
      <c r="AA88" s="29">
        <f t="shared" si="16"/>
        <v>31516.110000000015</v>
      </c>
      <c r="AB88" s="29">
        <f t="shared" si="16"/>
        <v>22818.05</v>
      </c>
      <c r="AC88" s="29">
        <f t="shared" si="16"/>
        <v>15288.849999999991</v>
      </c>
      <c r="AD88" s="125"/>
      <c r="AE88" s="29">
        <f>SUM(AE8:AE87)</f>
        <v>37043.859999999993</v>
      </c>
      <c r="AF88" s="29">
        <f t="shared" si="16"/>
        <v>16386.240000000002</v>
      </c>
      <c r="AG88" s="29">
        <f t="shared" si="16"/>
        <v>15307.399999999991</v>
      </c>
      <c r="AH88" s="45"/>
      <c r="AI88" s="29">
        <f t="shared" si="16"/>
        <v>20481.350000000002</v>
      </c>
      <c r="AJ88" s="29">
        <f t="shared" si="16"/>
        <v>15457.12</v>
      </c>
      <c r="AK88" s="29">
        <f t="shared" si="16"/>
        <v>14706.039999999994</v>
      </c>
      <c r="AL88" s="29"/>
      <c r="AM88" s="45"/>
      <c r="AN88" s="29">
        <f t="shared" si="16"/>
        <v>0</v>
      </c>
      <c r="AO88" s="29">
        <f t="shared" si="16"/>
        <v>0</v>
      </c>
      <c r="AP88" s="29">
        <f t="shared" si="16"/>
        <v>0</v>
      </c>
      <c r="AQ88" s="29"/>
      <c r="AR88" s="29">
        <f t="shared" si="16"/>
        <v>0</v>
      </c>
      <c r="AS88" s="29">
        <f t="shared" si="16"/>
        <v>0</v>
      </c>
      <c r="AT88" s="29">
        <f t="shared" si="16"/>
        <v>0</v>
      </c>
      <c r="AU88" s="33">
        <f t="shared" si="16"/>
        <v>8672665.352</v>
      </c>
      <c r="AV88" s="29">
        <f t="shared" si="16"/>
        <v>160202.68000000002</v>
      </c>
      <c r="AW88" s="29">
        <f t="shared" si="16"/>
        <v>106712.44000000002</v>
      </c>
      <c r="AX88" s="29">
        <f t="shared" si="16"/>
        <v>75186.609999999986</v>
      </c>
      <c r="AY88" s="29">
        <f t="shared" si="16"/>
        <v>342101.73000000004</v>
      </c>
    </row>
    <row r="89" spans="1:51" x14ac:dyDescent="0.2">
      <c r="B89" s="12"/>
    </row>
    <row r="90" spans="1:51" ht="13.5" thickBot="1" x14ac:dyDescent="0.25">
      <c r="F90" s="3"/>
      <c r="I90" s="70"/>
      <c r="J90" s="3"/>
      <c r="T90" s="34">
        <f>SUM(R88:T88)</f>
        <v>75050.460000000006</v>
      </c>
      <c r="U90" s="82"/>
      <c r="V90" s="3"/>
      <c r="AA90" s="3"/>
      <c r="AE90" s="3"/>
    </row>
    <row r="91" spans="1:51" ht="13.5" thickTop="1" x14ac:dyDescent="0.2">
      <c r="C91" s="8"/>
      <c r="D91" s="8"/>
      <c r="E91" s="3"/>
      <c r="J91" s="18"/>
      <c r="AE91" s="3"/>
    </row>
    <row r="92" spans="1:51" x14ac:dyDescent="0.2">
      <c r="A92" s="27"/>
      <c r="D92" s="8"/>
      <c r="E92" s="3"/>
      <c r="V92" s="3"/>
    </row>
    <row r="93" spans="1:51" x14ac:dyDescent="0.2">
      <c r="E93" s="3"/>
      <c r="G93" s="3"/>
      <c r="J93" s="3"/>
      <c r="S93" s="3"/>
      <c r="AA93" s="35" t="s">
        <v>138</v>
      </c>
      <c r="AC93" s="1" t="s">
        <v>234</v>
      </c>
    </row>
    <row r="94" spans="1:51" x14ac:dyDescent="0.2">
      <c r="E94" s="3"/>
      <c r="V94" s="3"/>
      <c r="AC94" s="1" t="s">
        <v>110</v>
      </c>
      <c r="AE94" s="3">
        <f>R88+V88+AA88+AE88+AI88+AN88</f>
        <v>160202.68000000005</v>
      </c>
    </row>
    <row r="95" spans="1:51" x14ac:dyDescent="0.2">
      <c r="AC95" s="1" t="s">
        <v>109</v>
      </c>
      <c r="AE95" s="3">
        <f>S88+W88+AB88+AF88+AJ88+AO88</f>
        <v>106712.44</v>
      </c>
    </row>
    <row r="96" spans="1:51" x14ac:dyDescent="0.2">
      <c r="AC96" s="1" t="s">
        <v>139</v>
      </c>
      <c r="AE96" s="28">
        <f>T88+X88+AC88+AG88+AK88+AP88</f>
        <v>75186.609999999971</v>
      </c>
    </row>
    <row r="97" spans="1:31" ht="13.5" thickBot="1" x14ac:dyDescent="0.25">
      <c r="AC97" s="1" t="s">
        <v>140</v>
      </c>
      <c r="AE97" s="29">
        <f>SUM(AE94:AE96)</f>
        <v>342101.73000000004</v>
      </c>
    </row>
    <row r="98" spans="1:31" ht="13.5" thickTop="1" x14ac:dyDescent="0.2"/>
    <row r="100" spans="1:31" x14ac:dyDescent="0.2">
      <c r="A100" s="1" t="s">
        <v>136</v>
      </c>
    </row>
    <row r="134" spans="7:9" x14ac:dyDescent="0.2">
      <c r="G134" s="18"/>
      <c r="I134" s="71"/>
    </row>
  </sheetData>
  <mergeCells count="9">
    <mergeCell ref="Q6:T6"/>
    <mergeCell ref="U6:X6"/>
    <mergeCell ref="AU6:AX6"/>
    <mergeCell ref="A1:M1"/>
    <mergeCell ref="O1:AG1"/>
    <mergeCell ref="A2:M2"/>
    <mergeCell ref="O2:AG2"/>
    <mergeCell ref="A3:M3"/>
    <mergeCell ref="O3:AG3"/>
  </mergeCells>
  <printOptions horizontalCentered="1" gridLines="1"/>
  <pageMargins left="0.2" right="0.2" top="0.75" bottom="0.25" header="0.3" footer="0.3"/>
  <pageSetup paperSize="5" scale="74" orientation="landscape" r:id="rId1"/>
  <colBreaks count="1" manualBreakCount="1">
    <brk id="3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3"/>
  <sheetViews>
    <sheetView zoomScaleNormal="100" workbookViewId="0">
      <pane xSplit="1" ySplit="7" topLeftCell="B62" activePane="bottomRight" state="frozen"/>
      <selection pane="topRight" activeCell="B1" sqref="B1"/>
      <selection pane="bottomLeft" activeCell="A8" sqref="A8"/>
      <selection pane="bottomRight" activeCell="F69" sqref="F69"/>
    </sheetView>
  </sheetViews>
  <sheetFormatPr defaultColWidth="9.140625" defaultRowHeight="12.75" x14ac:dyDescent="0.2"/>
  <cols>
    <col min="1" max="1" width="14.140625" style="1" customWidth="1"/>
    <col min="2" max="2" width="25.5703125" style="1" customWidth="1"/>
    <col min="3" max="3" width="11.28515625" style="1" bestFit="1" customWidth="1"/>
    <col min="4" max="4" width="11.140625" style="1" customWidth="1"/>
    <col min="5" max="5" width="10.28515625" style="1" bestFit="1" customWidth="1"/>
    <col min="6" max="6" width="10.140625" style="1" customWidth="1"/>
    <col min="7" max="7" width="21.140625" style="1" customWidth="1"/>
    <col min="8" max="8" width="9.28515625" style="1" bestFit="1" customWidth="1"/>
    <col min="9" max="9" width="10.5703125" style="119" customWidth="1"/>
    <col min="10" max="10" width="10.28515625" style="1" bestFit="1" customWidth="1"/>
    <col min="11" max="11" width="9.85546875" style="1" customWidth="1"/>
    <col min="12" max="12" width="5.140625" style="1" customWidth="1"/>
    <col min="13" max="13" width="18" style="1" customWidth="1"/>
    <col min="14" max="14" width="3.5703125" style="1" customWidth="1"/>
    <col min="15" max="15" width="10" style="1" customWidth="1"/>
    <col min="16" max="17" width="11.140625" style="1" customWidth="1"/>
    <col min="18" max="18" width="11.7109375" style="1" customWidth="1"/>
    <col min="19" max="19" width="11.28515625" style="1" customWidth="1"/>
    <col min="20" max="20" width="11.42578125" style="1" customWidth="1"/>
    <col min="21" max="21" width="10.28515625" style="77" customWidth="1"/>
    <col min="22" max="22" width="9.85546875" style="1" customWidth="1"/>
    <col min="23" max="23" width="10.140625" style="1" customWidth="1"/>
    <col min="24" max="24" width="9.85546875" style="1" customWidth="1"/>
    <col min="25" max="25" width="2.42578125" style="1" customWidth="1"/>
    <col min="26" max="26" width="10.28515625" style="77" customWidth="1"/>
    <col min="27" max="27" width="10.28515625" style="1" customWidth="1"/>
    <col min="28" max="28" width="12.28515625" style="1" customWidth="1"/>
    <col min="29" max="29" width="10" style="1" customWidth="1"/>
    <col min="30" max="30" width="11.42578125" style="120" customWidth="1"/>
    <col min="31" max="31" width="11.28515625" style="1" bestFit="1" customWidth="1"/>
    <col min="32" max="32" width="10" style="1" customWidth="1"/>
    <col min="33" max="33" width="10.28515625" style="1" bestFit="1" customWidth="1"/>
    <col min="34" max="34" width="10.28515625" style="18" customWidth="1"/>
    <col min="35" max="36" width="10.140625" style="1" customWidth="1"/>
    <col min="37" max="37" width="9.85546875" style="1" customWidth="1"/>
    <col min="38" max="38" width="2.140625" style="1" customWidth="1"/>
    <col min="39" max="39" width="10.28515625" style="18" customWidth="1"/>
    <col min="40" max="40" width="10.140625" style="1" customWidth="1"/>
    <col min="41" max="41" width="10.42578125" style="1" customWidth="1"/>
    <col min="42" max="42" width="9.85546875" style="1" customWidth="1"/>
    <col min="43" max="43" width="10.28515625" style="1" customWidth="1"/>
    <col min="44" max="46" width="10.140625" style="1" customWidth="1"/>
    <col min="47" max="47" width="9.85546875" style="1" customWidth="1"/>
    <col min="48" max="48" width="11.140625" style="1" bestFit="1" customWidth="1"/>
    <col min="49" max="49" width="11.28515625" style="1" bestFit="1" customWidth="1"/>
    <col min="50" max="50" width="9.85546875" style="1" customWidth="1"/>
    <col min="51" max="51" width="14.140625" style="1" customWidth="1"/>
    <col min="52" max="16384" width="9.140625" style="1"/>
  </cols>
  <sheetData>
    <row r="1" spans="1:51" ht="14.25" x14ac:dyDescent="0.2">
      <c r="A1" s="290" t="str">
        <f>O1</f>
        <v>CITY OF SANTA MONICA UTILITY BILL - 2017-2018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2"/>
      <c r="O1" s="290" t="s">
        <v>169</v>
      </c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2"/>
      <c r="AH1" s="46"/>
    </row>
    <row r="2" spans="1:51" ht="14.25" x14ac:dyDescent="0.2">
      <c r="A2" s="293" t="s">
        <v>0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5"/>
      <c r="O2" s="293" t="s">
        <v>0</v>
      </c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5"/>
      <c r="AH2" s="46"/>
    </row>
    <row r="3" spans="1:51" ht="15" thickBot="1" x14ac:dyDescent="0.25">
      <c r="A3" s="296" t="s">
        <v>115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8"/>
      <c r="O3" s="296" t="s">
        <v>115</v>
      </c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8"/>
      <c r="AH3" s="46"/>
    </row>
    <row r="4" spans="1:51" x14ac:dyDescent="0.2">
      <c r="A4" s="19"/>
      <c r="B4" s="5"/>
      <c r="C4" s="5"/>
      <c r="D4" s="5"/>
      <c r="E4" s="2"/>
      <c r="F4" s="2"/>
      <c r="G4" s="2"/>
      <c r="H4" s="2"/>
      <c r="I4" s="118"/>
      <c r="J4" s="5"/>
      <c r="K4" s="5"/>
      <c r="L4" s="5"/>
      <c r="M4" s="20"/>
    </row>
    <row r="5" spans="1:51" x14ac:dyDescent="0.2">
      <c r="A5" s="21"/>
      <c r="B5" s="6"/>
      <c r="C5" s="6"/>
      <c r="D5" s="6"/>
      <c r="E5" s="6" t="s">
        <v>110</v>
      </c>
      <c r="F5" s="6" t="s">
        <v>109</v>
      </c>
      <c r="G5" s="6"/>
      <c r="H5" s="6"/>
      <c r="I5" s="64"/>
      <c r="J5" s="6"/>
      <c r="K5" s="6"/>
      <c r="L5" s="6"/>
      <c r="M5" s="22"/>
      <c r="O5" s="21"/>
      <c r="P5" s="6"/>
      <c r="Q5" s="6"/>
      <c r="R5" s="6"/>
      <c r="S5" s="6"/>
      <c r="T5" s="6"/>
      <c r="U5" s="78"/>
      <c r="V5" s="6"/>
      <c r="W5" s="6"/>
      <c r="X5" s="6"/>
      <c r="Y5" s="6"/>
      <c r="Z5" s="78"/>
      <c r="AA5" s="6"/>
      <c r="AB5" s="6"/>
      <c r="AC5" s="6"/>
      <c r="AD5" s="121"/>
      <c r="AE5" s="6"/>
      <c r="AF5" s="6"/>
      <c r="AG5" s="22"/>
      <c r="AH5" s="43"/>
    </row>
    <row r="6" spans="1:51" x14ac:dyDescent="0.2">
      <c r="A6" s="19"/>
      <c r="B6" s="5" t="s">
        <v>113</v>
      </c>
      <c r="C6" s="5" t="s">
        <v>120</v>
      </c>
      <c r="D6" s="5"/>
      <c r="E6" s="5" t="s">
        <v>66</v>
      </c>
      <c r="F6" s="5" t="s">
        <v>111</v>
      </c>
      <c r="G6" s="5" t="s">
        <v>114</v>
      </c>
      <c r="H6" s="5" t="s">
        <v>68</v>
      </c>
      <c r="I6" s="118" t="s">
        <v>66</v>
      </c>
      <c r="J6" s="5" t="s">
        <v>70</v>
      </c>
      <c r="K6" s="5"/>
      <c r="L6" s="5"/>
      <c r="M6" s="20" t="s">
        <v>74</v>
      </c>
      <c r="O6" s="19"/>
      <c r="P6" s="5"/>
      <c r="Q6" s="288" t="s">
        <v>154</v>
      </c>
      <c r="R6" s="288"/>
      <c r="S6" s="288"/>
      <c r="T6" s="288"/>
      <c r="U6" s="288" t="s">
        <v>155</v>
      </c>
      <c r="V6" s="288"/>
      <c r="W6" s="288"/>
      <c r="X6" s="288"/>
      <c r="Y6" s="118"/>
      <c r="Z6" s="91"/>
      <c r="AA6" s="5" t="s">
        <v>101</v>
      </c>
      <c r="AB6" s="5" t="s">
        <v>101</v>
      </c>
      <c r="AC6" s="5" t="s">
        <v>101</v>
      </c>
      <c r="AD6" s="122"/>
      <c r="AE6" s="5" t="s">
        <v>102</v>
      </c>
      <c r="AF6" s="5" t="s">
        <v>102</v>
      </c>
      <c r="AG6" s="20" t="s">
        <v>103</v>
      </c>
      <c r="AH6" s="43"/>
      <c r="AI6" s="1" t="s">
        <v>104</v>
      </c>
      <c r="AJ6" s="1" t="s">
        <v>104</v>
      </c>
      <c r="AK6" s="1" t="s">
        <v>104</v>
      </c>
      <c r="AN6" s="1" t="s">
        <v>105</v>
      </c>
      <c r="AO6" s="1" t="s">
        <v>105</v>
      </c>
      <c r="AP6" s="1" t="s">
        <v>106</v>
      </c>
      <c r="AQ6" s="18"/>
      <c r="AR6" s="1" t="s">
        <v>161</v>
      </c>
      <c r="AS6" s="1" t="s">
        <v>161</v>
      </c>
      <c r="AT6" s="1" t="s">
        <v>161</v>
      </c>
      <c r="AU6" s="289" t="s">
        <v>140</v>
      </c>
      <c r="AV6" s="289"/>
      <c r="AW6" s="289"/>
      <c r="AX6" s="289"/>
      <c r="AY6" s="119" t="s">
        <v>142</v>
      </c>
    </row>
    <row r="7" spans="1:51" x14ac:dyDescent="0.2">
      <c r="A7" s="23" t="s">
        <v>116</v>
      </c>
      <c r="B7" s="7"/>
      <c r="C7" s="7" t="s">
        <v>65</v>
      </c>
      <c r="D7" s="7" t="s">
        <v>108</v>
      </c>
      <c r="E7" s="7" t="s">
        <v>67</v>
      </c>
      <c r="F7" s="7" t="s">
        <v>67</v>
      </c>
      <c r="G7" s="10" t="s">
        <v>118</v>
      </c>
      <c r="H7" s="7" t="s">
        <v>69</v>
      </c>
      <c r="I7" s="31" t="s">
        <v>67</v>
      </c>
      <c r="J7" s="7" t="s">
        <v>71</v>
      </c>
      <c r="K7" s="7" t="s">
        <v>72</v>
      </c>
      <c r="L7" s="7" t="s">
        <v>73</v>
      </c>
      <c r="M7" s="24" t="s">
        <v>75</v>
      </c>
      <c r="O7" s="23"/>
      <c r="P7" s="7" t="s">
        <v>98</v>
      </c>
      <c r="Q7" s="36" t="s">
        <v>198</v>
      </c>
      <c r="R7" s="7" t="s">
        <v>65</v>
      </c>
      <c r="S7" s="7" t="s">
        <v>108</v>
      </c>
      <c r="T7" s="7" t="s">
        <v>99</v>
      </c>
      <c r="U7" s="79" t="s">
        <v>198</v>
      </c>
      <c r="V7" s="7" t="s">
        <v>65</v>
      </c>
      <c r="W7" s="7" t="s">
        <v>108</v>
      </c>
      <c r="X7" s="7" t="s">
        <v>99</v>
      </c>
      <c r="Y7" s="7"/>
      <c r="Z7" s="79" t="s">
        <v>198</v>
      </c>
      <c r="AA7" s="7" t="s">
        <v>65</v>
      </c>
      <c r="AB7" s="7" t="s">
        <v>108</v>
      </c>
      <c r="AC7" s="7" t="s">
        <v>99</v>
      </c>
      <c r="AD7" s="123" t="s">
        <v>198</v>
      </c>
      <c r="AE7" s="7" t="s">
        <v>65</v>
      </c>
      <c r="AF7" s="7" t="s">
        <v>108</v>
      </c>
      <c r="AG7" s="24" t="s">
        <v>99</v>
      </c>
      <c r="AH7" s="36" t="s">
        <v>198</v>
      </c>
      <c r="AI7" s="1" t="s">
        <v>65</v>
      </c>
      <c r="AJ7" s="1" t="s">
        <v>108</v>
      </c>
      <c r="AK7" s="1" t="s">
        <v>99</v>
      </c>
      <c r="AM7" s="36" t="s">
        <v>198</v>
      </c>
      <c r="AN7" s="1" t="s">
        <v>65</v>
      </c>
      <c r="AO7" s="1" t="s">
        <v>108</v>
      </c>
      <c r="AP7" s="1" t="s">
        <v>99</v>
      </c>
      <c r="AQ7" s="36" t="s">
        <v>198</v>
      </c>
      <c r="AR7" s="1" t="s">
        <v>65</v>
      </c>
      <c r="AS7" s="1" t="s">
        <v>108</v>
      </c>
      <c r="AT7" s="1" t="s">
        <v>99</v>
      </c>
      <c r="AU7" s="36" t="s">
        <v>198</v>
      </c>
      <c r="AV7" s="31" t="s">
        <v>65</v>
      </c>
      <c r="AW7" s="31" t="s">
        <v>108</v>
      </c>
      <c r="AX7" s="31" t="s">
        <v>99</v>
      </c>
      <c r="AY7" s="119" t="s">
        <v>141</v>
      </c>
    </row>
    <row r="8" spans="1:51" ht="13.5" thickBot="1" x14ac:dyDescent="0.25">
      <c r="B8" s="13" t="s">
        <v>117</v>
      </c>
      <c r="C8" s="3">
        <v>0</v>
      </c>
      <c r="D8" s="4">
        <v>0</v>
      </c>
      <c r="F8" s="5"/>
      <c r="G8" s="11" t="s">
        <v>119</v>
      </c>
      <c r="H8" s="3">
        <v>0</v>
      </c>
      <c r="J8" s="3">
        <f>C8+D8+H8</f>
        <v>0</v>
      </c>
      <c r="R8" s="3">
        <v>0</v>
      </c>
      <c r="S8" s="3">
        <v>0</v>
      </c>
      <c r="T8" s="3">
        <v>0</v>
      </c>
      <c r="V8" s="3">
        <v>0</v>
      </c>
      <c r="W8" s="3">
        <v>0</v>
      </c>
      <c r="X8" s="3">
        <v>0</v>
      </c>
      <c r="Y8" s="3"/>
      <c r="AA8" s="3">
        <v>0</v>
      </c>
      <c r="AB8" s="3">
        <v>0</v>
      </c>
      <c r="AC8" s="3">
        <v>0</v>
      </c>
      <c r="AE8" s="3">
        <v>0</v>
      </c>
      <c r="AF8" s="3">
        <v>0</v>
      </c>
      <c r="AG8" s="3">
        <v>0</v>
      </c>
      <c r="AI8" s="3">
        <v>0</v>
      </c>
      <c r="AJ8" s="3">
        <v>0</v>
      </c>
      <c r="AK8" s="3">
        <v>0</v>
      </c>
      <c r="AL8" s="3"/>
      <c r="AN8" s="3">
        <v>0</v>
      </c>
      <c r="AO8" s="3">
        <v>0</v>
      </c>
      <c r="AP8" s="3">
        <v>0</v>
      </c>
      <c r="AQ8" s="18"/>
      <c r="AR8" s="3">
        <v>0</v>
      </c>
      <c r="AS8" s="3">
        <v>0</v>
      </c>
      <c r="AT8" s="3">
        <v>0</v>
      </c>
      <c r="AU8" s="32">
        <f t="shared" ref="AU8:AU19" si="0">+Q8+U8+Z8+AD8+AH8+AM8+AQ8</f>
        <v>0</v>
      </c>
      <c r="AV8" s="3">
        <f t="shared" ref="AV8:AX39" si="1">SUM(R8,V8,AA8,AE8,AI8,AN8,AR8)</f>
        <v>0</v>
      </c>
      <c r="AW8" s="3">
        <f t="shared" si="1"/>
        <v>0</v>
      </c>
      <c r="AX8" s="3">
        <f t="shared" si="1"/>
        <v>0</v>
      </c>
      <c r="AY8" s="3">
        <f>SUM(AV8:AX8)</f>
        <v>0</v>
      </c>
    </row>
    <row r="9" spans="1:51" ht="13.5" thickBot="1" x14ac:dyDescent="0.25">
      <c r="A9" s="1" t="s">
        <v>3</v>
      </c>
      <c r="B9" s="9" t="s">
        <v>117</v>
      </c>
      <c r="C9" s="3">
        <v>0</v>
      </c>
      <c r="D9" s="4">
        <v>0</v>
      </c>
      <c r="F9" s="5"/>
      <c r="G9" s="9" t="s">
        <v>119</v>
      </c>
      <c r="H9" s="3">
        <v>0</v>
      </c>
      <c r="J9" s="3">
        <f t="shared" ref="J9:J82" si="2">C9+D9+H9</f>
        <v>0</v>
      </c>
      <c r="K9" s="1" t="s">
        <v>76</v>
      </c>
      <c r="L9" s="1" t="s">
        <v>107</v>
      </c>
      <c r="O9" s="1" t="s">
        <v>76</v>
      </c>
      <c r="P9" s="1" t="s">
        <v>3</v>
      </c>
      <c r="R9" s="3">
        <v>0</v>
      </c>
      <c r="S9" s="3">
        <v>0</v>
      </c>
      <c r="T9" s="3">
        <v>0</v>
      </c>
      <c r="V9" s="3">
        <v>0</v>
      </c>
      <c r="W9" s="3">
        <v>0</v>
      </c>
      <c r="X9" s="3">
        <v>0</v>
      </c>
      <c r="Y9" s="3"/>
      <c r="AA9" s="3">
        <v>0</v>
      </c>
      <c r="AB9" s="3">
        <v>0</v>
      </c>
      <c r="AC9" s="3">
        <v>0</v>
      </c>
      <c r="AE9" s="3">
        <v>0</v>
      </c>
      <c r="AF9" s="3">
        <v>0</v>
      </c>
      <c r="AG9" s="3">
        <v>0</v>
      </c>
      <c r="AI9" s="3">
        <v>0</v>
      </c>
      <c r="AJ9" s="3">
        <v>0</v>
      </c>
      <c r="AK9" s="3">
        <v>0</v>
      </c>
      <c r="AL9" s="3"/>
      <c r="AN9" s="3">
        <v>0</v>
      </c>
      <c r="AO9" s="3">
        <v>0</v>
      </c>
      <c r="AP9" s="3">
        <v>0</v>
      </c>
      <c r="AQ9" s="18"/>
      <c r="AR9" s="3">
        <v>0</v>
      </c>
      <c r="AS9" s="3">
        <v>0</v>
      </c>
      <c r="AT9" s="3">
        <v>0</v>
      </c>
      <c r="AU9" s="32">
        <f t="shared" si="0"/>
        <v>0</v>
      </c>
      <c r="AV9" s="3">
        <f t="shared" si="1"/>
        <v>0</v>
      </c>
      <c r="AW9" s="3">
        <f t="shared" si="1"/>
        <v>0</v>
      </c>
      <c r="AX9" s="3">
        <f t="shared" si="1"/>
        <v>0</v>
      </c>
      <c r="AY9" s="3">
        <f t="shared" ref="AY9:AY81" si="3">SUM(AV9:AX9)</f>
        <v>0</v>
      </c>
    </row>
    <row r="10" spans="1:51" ht="13.5" thickBot="1" x14ac:dyDescent="0.25">
      <c r="A10" s="1" t="s">
        <v>4</v>
      </c>
      <c r="B10" s="9" t="s">
        <v>117</v>
      </c>
      <c r="C10" s="3">
        <v>0</v>
      </c>
      <c r="D10" s="4">
        <v>0</v>
      </c>
      <c r="F10" s="5"/>
      <c r="G10" s="9" t="s">
        <v>117</v>
      </c>
      <c r="H10" s="3">
        <v>0</v>
      </c>
      <c r="J10" s="3">
        <f t="shared" si="2"/>
        <v>0</v>
      </c>
      <c r="K10" s="1" t="s">
        <v>76</v>
      </c>
      <c r="L10" s="1" t="s">
        <v>107</v>
      </c>
      <c r="O10" s="1" t="s">
        <v>76</v>
      </c>
      <c r="P10" s="1" t="s">
        <v>4</v>
      </c>
      <c r="R10" s="3">
        <v>0</v>
      </c>
      <c r="S10" s="3">
        <v>0</v>
      </c>
      <c r="T10" s="3">
        <v>0</v>
      </c>
      <c r="V10" s="3">
        <v>0</v>
      </c>
      <c r="W10" s="3">
        <v>0</v>
      </c>
      <c r="X10" s="3">
        <v>0</v>
      </c>
      <c r="Y10" s="3"/>
      <c r="AA10" s="3">
        <v>0</v>
      </c>
      <c r="AB10" s="3">
        <v>0</v>
      </c>
      <c r="AC10" s="3">
        <v>0</v>
      </c>
      <c r="AE10" s="3">
        <v>0</v>
      </c>
      <c r="AF10" s="3">
        <v>0</v>
      </c>
      <c r="AG10" s="3">
        <v>0</v>
      </c>
      <c r="AI10" s="3">
        <v>0</v>
      </c>
      <c r="AJ10" s="3">
        <v>0</v>
      </c>
      <c r="AK10" s="3">
        <v>0</v>
      </c>
      <c r="AL10" s="3"/>
      <c r="AN10" s="3">
        <v>0</v>
      </c>
      <c r="AO10" s="3">
        <v>0</v>
      </c>
      <c r="AP10" s="3">
        <v>0</v>
      </c>
      <c r="AQ10" s="18"/>
      <c r="AR10" s="3">
        <v>0</v>
      </c>
      <c r="AS10" s="3">
        <v>0</v>
      </c>
      <c r="AT10" s="3">
        <v>0</v>
      </c>
      <c r="AU10" s="32">
        <f t="shared" si="0"/>
        <v>0</v>
      </c>
      <c r="AV10" s="3">
        <f t="shared" si="1"/>
        <v>0</v>
      </c>
      <c r="AW10" s="3">
        <f t="shared" si="1"/>
        <v>0</v>
      </c>
      <c r="AX10" s="3">
        <f t="shared" si="1"/>
        <v>0</v>
      </c>
      <c r="AY10" s="3">
        <f t="shared" si="3"/>
        <v>0</v>
      </c>
    </row>
    <row r="11" spans="1:51" ht="13.5" thickBot="1" x14ac:dyDescent="0.25">
      <c r="A11" s="1" t="s">
        <v>5</v>
      </c>
      <c r="B11" s="9" t="s">
        <v>117</v>
      </c>
      <c r="C11" s="3">
        <v>64.05</v>
      </c>
      <c r="D11" s="4">
        <v>55.94</v>
      </c>
      <c r="F11" s="5"/>
      <c r="G11" s="9" t="s">
        <v>117</v>
      </c>
      <c r="H11" s="3">
        <v>264.88</v>
      </c>
      <c r="J11" s="3">
        <f t="shared" si="2"/>
        <v>384.87</v>
      </c>
      <c r="K11" s="1" t="s">
        <v>77</v>
      </c>
      <c r="L11" s="1" t="s">
        <v>222</v>
      </c>
      <c r="M11" s="1" t="s">
        <v>233</v>
      </c>
      <c r="O11" s="1" t="s">
        <v>77</v>
      </c>
      <c r="P11" s="1" t="s">
        <v>5</v>
      </c>
      <c r="R11" s="3">
        <v>243.39</v>
      </c>
      <c r="S11" s="3">
        <v>212.56</v>
      </c>
      <c r="T11" s="3">
        <v>263.3</v>
      </c>
      <c r="V11" s="3">
        <v>119.56</v>
      </c>
      <c r="W11" s="3">
        <v>104.41</v>
      </c>
      <c r="X11" s="3">
        <v>264.88</v>
      </c>
      <c r="Y11" s="3"/>
      <c r="Z11" s="77">
        <v>4488</v>
      </c>
      <c r="AA11" s="3">
        <v>25.62</v>
      </c>
      <c r="AB11" s="3">
        <v>22.37</v>
      </c>
      <c r="AC11" s="3">
        <v>264.88</v>
      </c>
      <c r="AD11" s="120">
        <v>11220</v>
      </c>
      <c r="AE11" s="3">
        <v>64.05</v>
      </c>
      <c r="AF11" s="3">
        <v>55.94</v>
      </c>
      <c r="AG11" s="3">
        <v>264.88</v>
      </c>
      <c r="AI11" s="3">
        <v>0</v>
      </c>
      <c r="AJ11" s="3">
        <v>0</v>
      </c>
      <c r="AK11" s="3">
        <v>0</v>
      </c>
      <c r="AL11" s="3"/>
      <c r="AN11" s="3">
        <v>0</v>
      </c>
      <c r="AO11" s="3">
        <v>0</v>
      </c>
      <c r="AP11" s="3">
        <v>0</v>
      </c>
      <c r="AQ11" s="18"/>
      <c r="AR11" s="3">
        <v>0</v>
      </c>
      <c r="AS11" s="3">
        <v>0</v>
      </c>
      <c r="AT11" s="3">
        <v>0</v>
      </c>
      <c r="AU11" s="32">
        <f t="shared" si="0"/>
        <v>15708</v>
      </c>
      <c r="AV11" s="3">
        <f t="shared" si="1"/>
        <v>452.62</v>
      </c>
      <c r="AW11" s="3">
        <f t="shared" si="1"/>
        <v>395.28000000000003</v>
      </c>
      <c r="AX11" s="3">
        <f t="shared" si="1"/>
        <v>1057.94</v>
      </c>
      <c r="AY11" s="3">
        <f t="shared" si="3"/>
        <v>1905.8400000000001</v>
      </c>
    </row>
    <row r="12" spans="1:51" ht="13.5" thickBot="1" x14ac:dyDescent="0.25">
      <c r="A12" s="1" t="s">
        <v>6</v>
      </c>
      <c r="B12" s="9" t="s">
        <v>117</v>
      </c>
      <c r="C12" s="3">
        <v>0</v>
      </c>
      <c r="D12" s="4">
        <v>0</v>
      </c>
      <c r="F12" s="5"/>
      <c r="G12" s="9" t="s">
        <v>119</v>
      </c>
      <c r="H12" s="3">
        <v>0</v>
      </c>
      <c r="J12" s="3">
        <f t="shared" si="2"/>
        <v>0</v>
      </c>
      <c r="K12" s="1" t="s">
        <v>77</v>
      </c>
      <c r="L12" s="1" t="s">
        <v>205</v>
      </c>
      <c r="M12" s="1" t="s">
        <v>216</v>
      </c>
      <c r="O12" s="1" t="s">
        <v>77</v>
      </c>
      <c r="P12" s="1" t="s">
        <v>6</v>
      </c>
      <c r="R12" s="3">
        <v>367.71</v>
      </c>
      <c r="S12" s="3">
        <v>0</v>
      </c>
      <c r="T12" s="3">
        <v>0</v>
      </c>
      <c r="V12" s="3">
        <v>367.71</v>
      </c>
      <c r="W12" s="3">
        <v>0</v>
      </c>
      <c r="X12" s="3">
        <v>0</v>
      </c>
      <c r="Y12" s="3"/>
      <c r="AA12" s="3">
        <v>367.71</v>
      </c>
      <c r="AB12" s="3">
        <v>0</v>
      </c>
      <c r="AC12" s="3">
        <v>0</v>
      </c>
      <c r="AE12" s="3">
        <v>0</v>
      </c>
      <c r="AF12" s="3">
        <v>0</v>
      </c>
      <c r="AG12" s="3">
        <v>0</v>
      </c>
      <c r="AI12" s="3">
        <v>0</v>
      </c>
      <c r="AJ12" s="3">
        <v>0</v>
      </c>
      <c r="AK12" s="3">
        <v>0</v>
      </c>
      <c r="AL12" s="3"/>
      <c r="AN12" s="3">
        <v>0</v>
      </c>
      <c r="AO12" s="3">
        <v>0</v>
      </c>
      <c r="AP12" s="3">
        <v>0</v>
      </c>
      <c r="AQ12" s="18"/>
      <c r="AR12" s="3">
        <v>0</v>
      </c>
      <c r="AS12" s="3">
        <v>0</v>
      </c>
      <c r="AT12" s="3">
        <v>0</v>
      </c>
      <c r="AU12" s="32">
        <f t="shared" si="0"/>
        <v>0</v>
      </c>
      <c r="AV12" s="3">
        <f t="shared" si="1"/>
        <v>1103.1299999999999</v>
      </c>
      <c r="AW12" s="3">
        <f t="shared" si="1"/>
        <v>0</v>
      </c>
      <c r="AX12" s="3">
        <f t="shared" si="1"/>
        <v>0</v>
      </c>
      <c r="AY12" s="3">
        <f>SUM(AV12:AX12)</f>
        <v>1103.1299999999999</v>
      </c>
    </row>
    <row r="13" spans="1:51" ht="13.5" thickBot="1" x14ac:dyDescent="0.25">
      <c r="A13" s="1" t="s">
        <v>7</v>
      </c>
      <c r="B13" s="9" t="s">
        <v>117</v>
      </c>
      <c r="C13" s="3">
        <v>209.23</v>
      </c>
      <c r="D13" s="4">
        <v>182.73</v>
      </c>
      <c r="F13" s="5"/>
      <c r="G13" s="9" t="s">
        <v>117</v>
      </c>
      <c r="H13" s="3">
        <v>396.42</v>
      </c>
      <c r="J13" s="3">
        <f t="shared" si="2"/>
        <v>788.38</v>
      </c>
      <c r="K13" s="1" t="s">
        <v>77</v>
      </c>
      <c r="L13" s="1" t="s">
        <v>222</v>
      </c>
      <c r="M13" s="1" t="s">
        <v>233</v>
      </c>
      <c r="O13" s="1" t="s">
        <v>77</v>
      </c>
      <c r="P13" s="1" t="s">
        <v>7</v>
      </c>
      <c r="R13" s="3">
        <v>456.89</v>
      </c>
      <c r="S13" s="3">
        <v>399.01</v>
      </c>
      <c r="T13" s="3">
        <v>394.04</v>
      </c>
      <c r="U13" s="77">
        <v>55352</v>
      </c>
      <c r="V13" s="3">
        <v>315.98</v>
      </c>
      <c r="W13" s="3">
        <v>275.95</v>
      </c>
      <c r="X13" s="3">
        <v>396.42</v>
      </c>
      <c r="Y13" s="3"/>
      <c r="Z13" s="77">
        <v>35904</v>
      </c>
      <c r="AA13" s="3">
        <v>204.96</v>
      </c>
      <c r="AB13" s="3">
        <v>179</v>
      </c>
      <c r="AC13" s="3">
        <v>396.42</v>
      </c>
      <c r="AD13" s="120">
        <v>36652</v>
      </c>
      <c r="AE13" s="3">
        <v>209.23</v>
      </c>
      <c r="AF13" s="3">
        <v>182.73</v>
      </c>
      <c r="AG13" s="3">
        <v>396.42</v>
      </c>
      <c r="AI13" s="3">
        <v>0</v>
      </c>
      <c r="AJ13" s="3">
        <v>0</v>
      </c>
      <c r="AK13" s="3">
        <v>0</v>
      </c>
      <c r="AL13" s="3"/>
      <c r="AN13" s="3">
        <v>0</v>
      </c>
      <c r="AO13" s="3">
        <v>0</v>
      </c>
      <c r="AP13" s="3">
        <v>0</v>
      </c>
      <c r="AQ13" s="18"/>
      <c r="AR13" s="3">
        <v>0</v>
      </c>
      <c r="AS13" s="3">
        <v>0</v>
      </c>
      <c r="AT13" s="3">
        <v>0</v>
      </c>
      <c r="AU13" s="32">
        <f t="shared" si="0"/>
        <v>127908</v>
      </c>
      <c r="AV13" s="3">
        <f t="shared" si="1"/>
        <v>1187.06</v>
      </c>
      <c r="AW13" s="3">
        <f t="shared" si="1"/>
        <v>1036.69</v>
      </c>
      <c r="AX13" s="3">
        <f t="shared" si="1"/>
        <v>1583.3000000000002</v>
      </c>
      <c r="AY13" s="3">
        <f t="shared" si="3"/>
        <v>3807.05</v>
      </c>
    </row>
    <row r="14" spans="1:51" ht="13.5" thickBot="1" x14ac:dyDescent="0.25">
      <c r="A14" s="1" t="s">
        <v>158</v>
      </c>
      <c r="B14" s="9" t="s">
        <v>117</v>
      </c>
      <c r="C14" s="3">
        <v>0</v>
      </c>
      <c r="D14" s="4">
        <v>0</v>
      </c>
      <c r="F14" s="5"/>
      <c r="G14" s="9" t="s">
        <v>117</v>
      </c>
      <c r="H14" s="3">
        <v>0</v>
      </c>
      <c r="J14" s="3">
        <f t="shared" si="2"/>
        <v>0</v>
      </c>
      <c r="K14" s="1" t="s">
        <v>160</v>
      </c>
      <c r="L14" s="1" t="s">
        <v>107</v>
      </c>
      <c r="M14" s="1" t="s">
        <v>159</v>
      </c>
      <c r="O14" s="1" t="s">
        <v>160</v>
      </c>
      <c r="P14" s="1" t="s">
        <v>158</v>
      </c>
      <c r="R14" s="3">
        <v>0</v>
      </c>
      <c r="S14" s="3">
        <v>0</v>
      </c>
      <c r="T14" s="3">
        <v>0</v>
      </c>
      <c r="V14" s="3">
        <v>0</v>
      </c>
      <c r="W14" s="3">
        <v>0</v>
      </c>
      <c r="X14" s="3">
        <v>0</v>
      </c>
      <c r="Y14" s="3"/>
      <c r="AA14" s="3">
        <v>0</v>
      </c>
      <c r="AB14" s="3">
        <v>0</v>
      </c>
      <c r="AC14" s="3">
        <v>0</v>
      </c>
      <c r="AE14" s="3">
        <v>0</v>
      </c>
      <c r="AF14" s="3">
        <v>0</v>
      </c>
      <c r="AG14" s="3">
        <v>0</v>
      </c>
      <c r="AI14" s="3">
        <v>0</v>
      </c>
      <c r="AJ14" s="3">
        <v>0</v>
      </c>
      <c r="AK14" s="3">
        <v>0</v>
      </c>
      <c r="AL14" s="3"/>
      <c r="AN14" s="3">
        <v>0</v>
      </c>
      <c r="AO14" s="3">
        <v>0</v>
      </c>
      <c r="AP14" s="3">
        <v>0</v>
      </c>
      <c r="AQ14" s="18"/>
      <c r="AR14" s="3">
        <v>0</v>
      </c>
      <c r="AS14" s="3">
        <v>0</v>
      </c>
      <c r="AT14" s="3">
        <v>0</v>
      </c>
      <c r="AU14" s="32">
        <f t="shared" si="0"/>
        <v>0</v>
      </c>
      <c r="AV14" s="3">
        <f t="shared" si="1"/>
        <v>0</v>
      </c>
      <c r="AW14" s="3">
        <f t="shared" si="1"/>
        <v>0</v>
      </c>
      <c r="AX14" s="3">
        <f t="shared" si="1"/>
        <v>0</v>
      </c>
      <c r="AY14" s="3">
        <f t="shared" si="3"/>
        <v>0</v>
      </c>
    </row>
    <row r="15" spans="1:51" ht="13.5" thickBot="1" x14ac:dyDescent="0.25">
      <c r="A15" s="1" t="s">
        <v>8</v>
      </c>
      <c r="B15" s="9" t="s">
        <v>117</v>
      </c>
      <c r="C15" s="3">
        <v>845.46</v>
      </c>
      <c r="D15" s="4">
        <v>738.36</v>
      </c>
      <c r="F15" s="5"/>
      <c r="G15" s="9" t="s">
        <v>117</v>
      </c>
      <c r="H15" s="3">
        <v>264.88</v>
      </c>
      <c r="J15" s="3">
        <f t="shared" si="2"/>
        <v>1848.7000000000003</v>
      </c>
      <c r="K15" s="1" t="s">
        <v>78</v>
      </c>
      <c r="L15" s="1" t="s">
        <v>222</v>
      </c>
      <c r="M15" s="1" t="s">
        <v>224</v>
      </c>
      <c r="O15" s="1" t="s">
        <v>78</v>
      </c>
      <c r="P15" s="1" t="s">
        <v>8</v>
      </c>
      <c r="R15" s="3">
        <v>1473.15</v>
      </c>
      <c r="S15" s="3">
        <v>1286.54</v>
      </c>
      <c r="T15" s="3">
        <v>259.37</v>
      </c>
      <c r="V15" s="3">
        <v>2233.21</v>
      </c>
      <c r="W15" s="3">
        <v>1950.32</v>
      </c>
      <c r="X15" s="3">
        <v>264.88</v>
      </c>
      <c r="Y15" s="3"/>
      <c r="Z15" s="77">
        <v>268532</v>
      </c>
      <c r="AA15" s="3">
        <v>1532.93</v>
      </c>
      <c r="AB15" s="3">
        <v>1338.75</v>
      </c>
      <c r="AC15" s="3">
        <v>264.88</v>
      </c>
      <c r="AE15" s="3">
        <v>845.46</v>
      </c>
      <c r="AF15" s="3">
        <v>738.36</v>
      </c>
      <c r="AG15" s="3">
        <v>264.88</v>
      </c>
      <c r="AI15" s="3">
        <v>0</v>
      </c>
      <c r="AJ15" s="3">
        <v>0</v>
      </c>
      <c r="AK15" s="3">
        <v>0</v>
      </c>
      <c r="AL15" s="3"/>
      <c r="AN15" s="3">
        <v>0</v>
      </c>
      <c r="AO15" s="3">
        <v>0</v>
      </c>
      <c r="AP15" s="3">
        <v>0</v>
      </c>
      <c r="AQ15" s="18"/>
      <c r="AR15" s="3">
        <v>0</v>
      </c>
      <c r="AS15" s="3">
        <v>0</v>
      </c>
      <c r="AT15" s="3">
        <v>0</v>
      </c>
      <c r="AU15" s="32">
        <f t="shared" si="0"/>
        <v>268532</v>
      </c>
      <c r="AV15" s="3">
        <f t="shared" si="1"/>
        <v>6084.75</v>
      </c>
      <c r="AW15" s="3">
        <f t="shared" si="1"/>
        <v>5313.9699999999993</v>
      </c>
      <c r="AX15" s="3">
        <f t="shared" si="1"/>
        <v>1054.01</v>
      </c>
      <c r="AY15" s="3">
        <f t="shared" si="3"/>
        <v>12452.73</v>
      </c>
    </row>
    <row r="16" spans="1:51" ht="13.5" thickBot="1" x14ac:dyDescent="0.25">
      <c r="A16" s="1" t="s">
        <v>9</v>
      </c>
      <c r="B16" s="9" t="s">
        <v>117</v>
      </c>
      <c r="C16" s="3">
        <v>59.78</v>
      </c>
      <c r="D16" s="4">
        <v>52.21</v>
      </c>
      <c r="F16" s="5"/>
      <c r="G16" s="9" t="s">
        <v>117</v>
      </c>
      <c r="H16" s="3">
        <v>264.88</v>
      </c>
      <c r="J16" s="3">
        <f t="shared" si="2"/>
        <v>376.87</v>
      </c>
      <c r="K16" s="1" t="s">
        <v>78</v>
      </c>
      <c r="L16" s="1" t="s">
        <v>222</v>
      </c>
      <c r="M16" s="1" t="s">
        <v>224</v>
      </c>
      <c r="O16" s="1" t="s">
        <v>78</v>
      </c>
      <c r="P16" s="1" t="s">
        <v>9</v>
      </c>
      <c r="R16" s="3">
        <v>55.51</v>
      </c>
      <c r="S16" s="3">
        <v>48.48</v>
      </c>
      <c r="T16" s="3">
        <v>259.37</v>
      </c>
      <c r="V16" s="3">
        <v>42.7</v>
      </c>
      <c r="W16" s="3">
        <v>37.29</v>
      </c>
      <c r="X16" s="3">
        <v>264.88</v>
      </c>
      <c r="Y16" s="3"/>
      <c r="Z16" s="77">
        <v>11968</v>
      </c>
      <c r="AA16" s="3">
        <v>68.319999999999993</v>
      </c>
      <c r="AB16" s="3">
        <v>59.67</v>
      </c>
      <c r="AC16" s="3">
        <v>264.88</v>
      </c>
      <c r="AE16" s="3">
        <v>59.78</v>
      </c>
      <c r="AF16" s="3">
        <v>52.21</v>
      </c>
      <c r="AG16" s="3">
        <v>264.88</v>
      </c>
      <c r="AI16" s="3">
        <v>0</v>
      </c>
      <c r="AJ16" s="3">
        <v>0</v>
      </c>
      <c r="AK16" s="3">
        <v>0</v>
      </c>
      <c r="AL16" s="3"/>
      <c r="AN16" s="3">
        <v>0</v>
      </c>
      <c r="AO16" s="3">
        <v>0</v>
      </c>
      <c r="AP16" s="3">
        <v>0</v>
      </c>
      <c r="AQ16" s="18"/>
      <c r="AR16" s="3">
        <v>0</v>
      </c>
      <c r="AS16" s="3">
        <v>0</v>
      </c>
      <c r="AT16" s="3">
        <v>0</v>
      </c>
      <c r="AU16" s="32">
        <f t="shared" si="0"/>
        <v>11968</v>
      </c>
      <c r="AV16" s="3">
        <f t="shared" si="1"/>
        <v>226.31</v>
      </c>
      <c r="AW16" s="3">
        <f t="shared" si="1"/>
        <v>197.65</v>
      </c>
      <c r="AX16" s="3">
        <f t="shared" si="1"/>
        <v>1054.01</v>
      </c>
      <c r="AY16" s="3">
        <f t="shared" si="3"/>
        <v>1477.97</v>
      </c>
    </row>
    <row r="17" spans="1:54" ht="13.5" thickBot="1" x14ac:dyDescent="0.25">
      <c r="A17" s="1" t="s">
        <v>10</v>
      </c>
      <c r="B17" s="9" t="s">
        <v>117</v>
      </c>
      <c r="C17" s="3">
        <v>811.3</v>
      </c>
      <c r="D17" s="4">
        <v>708.53</v>
      </c>
      <c r="F17" s="5"/>
      <c r="G17" s="9" t="s">
        <v>117</v>
      </c>
      <c r="H17" s="3">
        <v>529.79</v>
      </c>
      <c r="J17" s="3">
        <f t="shared" si="2"/>
        <v>2049.62</v>
      </c>
      <c r="K17" s="1" t="s">
        <v>78</v>
      </c>
      <c r="L17" s="1" t="s">
        <v>222</v>
      </c>
      <c r="M17" s="1" t="s">
        <v>224</v>
      </c>
      <c r="O17" s="1" t="s">
        <v>78</v>
      </c>
      <c r="P17" s="1" t="s">
        <v>10</v>
      </c>
      <c r="R17" s="3">
        <v>922.32</v>
      </c>
      <c r="S17" s="3">
        <v>805.49</v>
      </c>
      <c r="T17" s="3">
        <v>518.78</v>
      </c>
      <c r="V17" s="3">
        <v>640.5</v>
      </c>
      <c r="W17" s="3">
        <v>559.37</v>
      </c>
      <c r="X17" s="3">
        <v>529.79</v>
      </c>
      <c r="Y17" s="3"/>
      <c r="Z17" s="77">
        <v>137632</v>
      </c>
      <c r="AA17" s="3">
        <v>785.68</v>
      </c>
      <c r="AB17" s="3">
        <v>686.15</v>
      </c>
      <c r="AC17" s="3">
        <v>529.79</v>
      </c>
      <c r="AE17" s="3">
        <v>811.3</v>
      </c>
      <c r="AF17" s="3">
        <v>708.53</v>
      </c>
      <c r="AG17" s="3">
        <v>529.79</v>
      </c>
      <c r="AI17" s="3">
        <v>0</v>
      </c>
      <c r="AJ17" s="3">
        <v>0</v>
      </c>
      <c r="AK17" s="3">
        <v>0</v>
      </c>
      <c r="AL17" s="3"/>
      <c r="AN17" s="3">
        <v>0</v>
      </c>
      <c r="AO17" s="3">
        <v>0</v>
      </c>
      <c r="AP17" s="3">
        <v>0</v>
      </c>
      <c r="AQ17" s="18"/>
      <c r="AR17" s="3">
        <v>0</v>
      </c>
      <c r="AS17" s="3">
        <v>0</v>
      </c>
      <c r="AT17" s="3">
        <v>0</v>
      </c>
      <c r="AU17" s="32">
        <f t="shared" si="0"/>
        <v>137632</v>
      </c>
      <c r="AV17" s="3">
        <f t="shared" si="1"/>
        <v>3159.8</v>
      </c>
      <c r="AW17" s="3">
        <f t="shared" si="1"/>
        <v>2759.54</v>
      </c>
      <c r="AX17" s="3">
        <f t="shared" si="1"/>
        <v>2108.1499999999996</v>
      </c>
      <c r="AY17" s="3">
        <f t="shared" si="3"/>
        <v>8027.49</v>
      </c>
    </row>
    <row r="18" spans="1:54" ht="13.5" thickBot="1" x14ac:dyDescent="0.25">
      <c r="A18" s="1" t="s">
        <v>11</v>
      </c>
      <c r="B18" s="9" t="s">
        <v>117</v>
      </c>
      <c r="C18" s="3">
        <v>828.38</v>
      </c>
      <c r="D18" s="4">
        <v>723.45</v>
      </c>
      <c r="F18" s="5"/>
      <c r="G18" s="9" t="s">
        <v>117</v>
      </c>
      <c r="H18" s="3">
        <v>529.79</v>
      </c>
      <c r="J18" s="3">
        <f>C18+D18+H18</f>
        <v>2081.62</v>
      </c>
      <c r="K18" s="1" t="s">
        <v>79</v>
      </c>
      <c r="L18" s="1" t="s">
        <v>222</v>
      </c>
      <c r="M18" s="55" t="s">
        <v>226</v>
      </c>
      <c r="O18" s="1" t="s">
        <v>79</v>
      </c>
      <c r="P18" s="1" t="s">
        <v>11</v>
      </c>
      <c r="R18" s="3">
        <v>828.38</v>
      </c>
      <c r="S18" s="3">
        <v>723.45</v>
      </c>
      <c r="T18" s="3">
        <v>520.67999999999995</v>
      </c>
      <c r="V18" s="3">
        <v>1020.53</v>
      </c>
      <c r="W18" s="3">
        <v>891.25</v>
      </c>
      <c r="X18" s="3">
        <v>529.79</v>
      </c>
      <c r="Y18" s="3"/>
      <c r="Z18" s="77">
        <v>238612</v>
      </c>
      <c r="AA18" s="3">
        <v>1362.13</v>
      </c>
      <c r="AB18" s="3">
        <v>1189.58</v>
      </c>
      <c r="AC18" s="3">
        <v>529.79</v>
      </c>
      <c r="AD18" s="120">
        <v>145112</v>
      </c>
      <c r="AE18" s="3">
        <v>828.38</v>
      </c>
      <c r="AF18" s="3">
        <v>723.45</v>
      </c>
      <c r="AG18" s="3">
        <v>529.79</v>
      </c>
      <c r="AI18" s="3">
        <v>0</v>
      </c>
      <c r="AJ18" s="3">
        <v>0</v>
      </c>
      <c r="AK18" s="3">
        <v>0</v>
      </c>
      <c r="AL18" s="3"/>
      <c r="AN18" s="3">
        <v>0</v>
      </c>
      <c r="AO18" s="3">
        <v>0</v>
      </c>
      <c r="AP18" s="3">
        <v>0</v>
      </c>
      <c r="AQ18" s="18"/>
      <c r="AR18" s="3">
        <v>0</v>
      </c>
      <c r="AS18" s="3">
        <v>0</v>
      </c>
      <c r="AT18" s="3">
        <v>0</v>
      </c>
      <c r="AU18" s="32">
        <f t="shared" si="0"/>
        <v>383724</v>
      </c>
      <c r="AV18" s="3">
        <f t="shared" si="1"/>
        <v>4039.42</v>
      </c>
      <c r="AW18" s="3">
        <f t="shared" si="1"/>
        <v>3527.7299999999996</v>
      </c>
      <c r="AX18" s="3">
        <f t="shared" si="1"/>
        <v>2110.0499999999997</v>
      </c>
      <c r="AY18" s="3">
        <f t="shared" si="3"/>
        <v>9677.1999999999989</v>
      </c>
    </row>
    <row r="19" spans="1:54" ht="13.5" thickBot="1" x14ac:dyDescent="0.25">
      <c r="A19" s="1" t="s">
        <v>12</v>
      </c>
      <c r="B19" s="9" t="s">
        <v>117</v>
      </c>
      <c r="C19" s="3">
        <v>362.95</v>
      </c>
      <c r="D19" s="4">
        <v>316.97000000000003</v>
      </c>
      <c r="F19" s="5"/>
      <c r="G19" s="9" t="s">
        <v>117</v>
      </c>
      <c r="H19" s="3">
        <v>264.88</v>
      </c>
      <c r="J19" s="3">
        <f t="shared" si="2"/>
        <v>944.80000000000007</v>
      </c>
      <c r="K19" s="1" t="s">
        <v>79</v>
      </c>
      <c r="L19" s="1" t="s">
        <v>222</v>
      </c>
      <c r="M19" s="55" t="s">
        <v>226</v>
      </c>
      <c r="O19" s="1" t="s">
        <v>79</v>
      </c>
      <c r="P19" s="1" t="s">
        <v>12</v>
      </c>
      <c r="R19" s="3">
        <v>1285.27</v>
      </c>
      <c r="S19" s="3">
        <v>1122.46</v>
      </c>
      <c r="T19" s="3">
        <v>260.32</v>
      </c>
      <c r="V19" s="3">
        <v>1379.21</v>
      </c>
      <c r="W19" s="3">
        <v>1204.5</v>
      </c>
      <c r="X19" s="3">
        <v>264.88</v>
      </c>
      <c r="Y19" s="3"/>
      <c r="Z19" s="77">
        <v>130152</v>
      </c>
      <c r="AA19" s="3">
        <v>742.98</v>
      </c>
      <c r="AB19" s="3">
        <v>648.86</v>
      </c>
      <c r="AC19" s="3">
        <v>264.88</v>
      </c>
      <c r="AD19" s="120">
        <v>63580</v>
      </c>
      <c r="AE19" s="3">
        <v>362.95</v>
      </c>
      <c r="AF19" s="3">
        <v>316.97000000000003</v>
      </c>
      <c r="AG19" s="3">
        <v>264.88</v>
      </c>
      <c r="AI19" s="3">
        <v>0</v>
      </c>
      <c r="AJ19" s="3">
        <v>0</v>
      </c>
      <c r="AK19" s="3">
        <v>0</v>
      </c>
      <c r="AL19" s="3"/>
      <c r="AN19" s="3">
        <v>0</v>
      </c>
      <c r="AO19" s="3">
        <v>0</v>
      </c>
      <c r="AP19" s="3">
        <v>0</v>
      </c>
      <c r="AQ19" s="18"/>
      <c r="AR19" s="3">
        <v>0</v>
      </c>
      <c r="AS19" s="3">
        <v>0</v>
      </c>
      <c r="AT19" s="3">
        <v>0</v>
      </c>
      <c r="AU19" s="32">
        <f t="shared" si="0"/>
        <v>193732</v>
      </c>
      <c r="AV19" s="3">
        <f t="shared" si="1"/>
        <v>3770.41</v>
      </c>
      <c r="AW19" s="3">
        <f t="shared" si="1"/>
        <v>3292.79</v>
      </c>
      <c r="AX19" s="3">
        <f t="shared" si="1"/>
        <v>1054.96</v>
      </c>
      <c r="AY19" s="3">
        <f t="shared" si="3"/>
        <v>8118.16</v>
      </c>
      <c r="AZ19" s="3"/>
    </row>
    <row r="20" spans="1:54" ht="13.5" thickBot="1" x14ac:dyDescent="0.25">
      <c r="A20" s="1" t="s">
        <v>13</v>
      </c>
      <c r="B20" s="9" t="s">
        <v>117</v>
      </c>
      <c r="C20" s="3">
        <v>930.86</v>
      </c>
      <c r="D20" s="4">
        <v>812.94</v>
      </c>
      <c r="F20" s="5"/>
      <c r="G20" s="9" t="s">
        <v>117</v>
      </c>
      <c r="H20" s="3">
        <v>264.88</v>
      </c>
      <c r="J20" s="3">
        <f t="shared" si="2"/>
        <v>2008.6800000000003</v>
      </c>
      <c r="K20" s="1" t="s">
        <v>80</v>
      </c>
      <c r="L20" s="1" t="s">
        <v>222</v>
      </c>
      <c r="M20" s="1" t="s">
        <v>224</v>
      </c>
      <c r="O20" s="1" t="s">
        <v>80</v>
      </c>
      <c r="P20" s="1" t="s">
        <v>13</v>
      </c>
      <c r="R20" s="3">
        <v>1182.79</v>
      </c>
      <c r="S20" s="3">
        <v>1032.96</v>
      </c>
      <c r="T20" s="3">
        <v>259.37</v>
      </c>
      <c r="V20" s="3">
        <v>1844.64</v>
      </c>
      <c r="W20" s="3">
        <v>1610.97</v>
      </c>
      <c r="X20" s="3">
        <v>264.88</v>
      </c>
      <c r="Y20" s="3"/>
      <c r="Z20" s="77">
        <v>264792</v>
      </c>
      <c r="AA20" s="3">
        <v>1511.58</v>
      </c>
      <c r="AB20" s="3">
        <v>1320.1</v>
      </c>
      <c r="AC20" s="3">
        <v>264.88</v>
      </c>
      <c r="AE20" s="3">
        <v>930.86</v>
      </c>
      <c r="AF20" s="3">
        <v>812.94</v>
      </c>
      <c r="AG20" s="3">
        <v>264.88</v>
      </c>
      <c r="AI20" s="3">
        <v>0</v>
      </c>
      <c r="AJ20" s="3">
        <v>0</v>
      </c>
      <c r="AK20" s="3">
        <v>0</v>
      </c>
      <c r="AL20" s="3"/>
      <c r="AN20" s="3">
        <v>0</v>
      </c>
      <c r="AO20" s="3">
        <v>0</v>
      </c>
      <c r="AP20" s="3">
        <v>0</v>
      </c>
      <c r="AQ20" s="18"/>
      <c r="AR20" s="3">
        <v>0</v>
      </c>
      <c r="AS20" s="3">
        <v>0</v>
      </c>
      <c r="AT20" s="3">
        <v>0</v>
      </c>
      <c r="AU20" s="32">
        <f>+Q20+U20+Z20+AD20+AH20+AM20+AQ20</f>
        <v>264792</v>
      </c>
      <c r="AV20" s="3">
        <f t="shared" si="1"/>
        <v>5469.87</v>
      </c>
      <c r="AW20" s="3">
        <f t="shared" si="1"/>
        <v>4776.97</v>
      </c>
      <c r="AX20" s="3">
        <f t="shared" si="1"/>
        <v>1054.01</v>
      </c>
      <c r="AY20" s="3">
        <f t="shared" si="3"/>
        <v>11300.85</v>
      </c>
    </row>
    <row r="21" spans="1:54" ht="13.5" thickBot="1" x14ac:dyDescent="0.25">
      <c r="A21" s="1" t="s">
        <v>14</v>
      </c>
      <c r="B21" s="9" t="s">
        <v>117</v>
      </c>
      <c r="C21" s="3">
        <v>815.57</v>
      </c>
      <c r="D21" s="4">
        <v>712.26</v>
      </c>
      <c r="F21" s="5"/>
      <c r="G21" s="9" t="s">
        <v>117</v>
      </c>
      <c r="H21" s="3">
        <v>396.42</v>
      </c>
      <c r="J21" s="3">
        <f t="shared" si="2"/>
        <v>1924.25</v>
      </c>
      <c r="K21" s="1" t="s">
        <v>80</v>
      </c>
      <c r="L21" s="1" t="s">
        <v>222</v>
      </c>
      <c r="M21" s="1" t="s">
        <v>224</v>
      </c>
      <c r="O21" s="1" t="s">
        <v>80</v>
      </c>
      <c r="P21" s="1" t="s">
        <v>14</v>
      </c>
      <c r="R21" s="3">
        <v>947.94</v>
      </c>
      <c r="S21" s="3">
        <v>827.86</v>
      </c>
      <c r="T21" s="3">
        <v>388.18</v>
      </c>
      <c r="V21" s="3">
        <v>794.22</v>
      </c>
      <c r="W21" s="3">
        <v>693.61</v>
      </c>
      <c r="X21" s="3">
        <v>396.42</v>
      </c>
      <c r="Y21" s="3"/>
      <c r="Z21" s="77">
        <v>173536</v>
      </c>
      <c r="AA21" s="3">
        <v>990.64</v>
      </c>
      <c r="AB21" s="3">
        <v>865.15</v>
      </c>
      <c r="AC21" s="3">
        <v>396.42</v>
      </c>
      <c r="AE21" s="3">
        <v>815.57</v>
      </c>
      <c r="AF21" s="3">
        <v>712.26</v>
      </c>
      <c r="AG21" s="3">
        <v>396.42</v>
      </c>
      <c r="AI21" s="3">
        <v>0</v>
      </c>
      <c r="AJ21" s="3">
        <v>0</v>
      </c>
      <c r="AK21" s="3">
        <v>0</v>
      </c>
      <c r="AL21" s="3"/>
      <c r="AN21" s="3">
        <v>0</v>
      </c>
      <c r="AO21" s="3">
        <v>0</v>
      </c>
      <c r="AP21" s="3">
        <v>0</v>
      </c>
      <c r="AQ21" s="18"/>
      <c r="AR21" s="3">
        <v>0</v>
      </c>
      <c r="AS21" s="3">
        <v>0</v>
      </c>
      <c r="AT21" s="3">
        <v>0</v>
      </c>
      <c r="AU21" s="32">
        <f t="shared" ref="AU21:AU86" si="4">+Q21+U21+Z21+AD21+AH21+AM21+AQ21</f>
        <v>173536</v>
      </c>
      <c r="AV21" s="3">
        <f t="shared" si="1"/>
        <v>3548.3700000000003</v>
      </c>
      <c r="AW21" s="3">
        <f t="shared" si="1"/>
        <v>3098.88</v>
      </c>
      <c r="AX21" s="3">
        <f t="shared" si="1"/>
        <v>1577.44</v>
      </c>
      <c r="AY21" s="3">
        <f t="shared" si="3"/>
        <v>8224.69</v>
      </c>
    </row>
    <row r="22" spans="1:54" ht="13.5" thickBot="1" x14ac:dyDescent="0.25">
      <c r="A22" s="1" t="s">
        <v>15</v>
      </c>
      <c r="B22" s="9" t="s">
        <v>117</v>
      </c>
      <c r="C22" s="3">
        <v>187.88</v>
      </c>
      <c r="D22" s="4">
        <v>166.04</v>
      </c>
      <c r="F22" s="5"/>
      <c r="G22" s="9" t="s">
        <v>117</v>
      </c>
      <c r="H22" s="3">
        <v>264.88</v>
      </c>
      <c r="J22" s="3">
        <f t="shared" si="2"/>
        <v>618.79999999999995</v>
      </c>
      <c r="K22" s="1" t="s">
        <v>81</v>
      </c>
      <c r="L22" s="1" t="s">
        <v>222</v>
      </c>
      <c r="M22" s="1" t="s">
        <v>236</v>
      </c>
      <c r="O22" s="1" t="s">
        <v>81</v>
      </c>
      <c r="P22" s="1" t="s">
        <v>15</v>
      </c>
      <c r="R22" s="3">
        <v>64.05</v>
      </c>
      <c r="S22" s="3">
        <v>56.6</v>
      </c>
      <c r="T22" s="3">
        <v>263.82</v>
      </c>
      <c r="U22" s="77">
        <v>40392</v>
      </c>
      <c r="V22" s="3">
        <v>230.58</v>
      </c>
      <c r="W22" s="3">
        <v>203.77</v>
      </c>
      <c r="X22" s="3">
        <v>264.88</v>
      </c>
      <c r="Y22" s="3"/>
      <c r="Z22" s="77">
        <v>38896</v>
      </c>
      <c r="AA22" s="3">
        <v>222.04</v>
      </c>
      <c r="AB22" s="3">
        <v>196.23</v>
      </c>
      <c r="AC22" s="3">
        <v>264.88</v>
      </c>
      <c r="AD22" s="120">
        <v>32912</v>
      </c>
      <c r="AE22" s="3">
        <v>187.88</v>
      </c>
      <c r="AF22" s="3">
        <v>166.04</v>
      </c>
      <c r="AG22" s="3">
        <v>264.88</v>
      </c>
      <c r="AI22" s="3">
        <v>0</v>
      </c>
      <c r="AJ22" s="3">
        <v>0</v>
      </c>
      <c r="AK22" s="3">
        <v>0</v>
      </c>
      <c r="AL22" s="3"/>
      <c r="AN22" s="3">
        <v>0</v>
      </c>
      <c r="AO22" s="3">
        <v>0</v>
      </c>
      <c r="AP22" s="3">
        <v>0</v>
      </c>
      <c r="AQ22" s="18"/>
      <c r="AR22" s="3">
        <v>0</v>
      </c>
      <c r="AS22" s="3">
        <v>0</v>
      </c>
      <c r="AT22" s="3">
        <v>0</v>
      </c>
      <c r="AU22" s="32">
        <f t="shared" si="4"/>
        <v>112200</v>
      </c>
      <c r="AV22" s="3">
        <f t="shared" si="1"/>
        <v>704.55</v>
      </c>
      <c r="AW22" s="3">
        <f t="shared" si="1"/>
        <v>622.64</v>
      </c>
      <c r="AX22" s="3">
        <f t="shared" si="1"/>
        <v>1058.46</v>
      </c>
      <c r="AY22" s="3">
        <f t="shared" si="3"/>
        <v>2385.65</v>
      </c>
      <c r="BB22" s="3"/>
    </row>
    <row r="23" spans="1:54" ht="13.5" thickBot="1" x14ac:dyDescent="0.25">
      <c r="A23" s="1" t="s">
        <v>16</v>
      </c>
      <c r="B23" s="9" t="s">
        <v>117</v>
      </c>
      <c r="C23" s="3">
        <v>118.87</v>
      </c>
      <c r="D23" s="4">
        <v>0</v>
      </c>
      <c r="F23" s="5"/>
      <c r="G23" s="9" t="s">
        <v>119</v>
      </c>
      <c r="H23" s="3">
        <v>0</v>
      </c>
      <c r="J23" s="3">
        <f t="shared" si="2"/>
        <v>118.87</v>
      </c>
      <c r="K23" s="1" t="s">
        <v>81</v>
      </c>
      <c r="L23" s="1" t="s">
        <v>222</v>
      </c>
      <c r="M23" s="1" t="s">
        <v>236</v>
      </c>
      <c r="O23" s="1" t="s">
        <v>81</v>
      </c>
      <c r="P23" s="1" t="s">
        <v>16</v>
      </c>
      <c r="R23" s="3">
        <v>118.87</v>
      </c>
      <c r="S23" s="3">
        <v>0</v>
      </c>
      <c r="T23" s="3">
        <v>0</v>
      </c>
      <c r="U23" s="77">
        <v>0</v>
      </c>
      <c r="V23" s="3">
        <v>118.87</v>
      </c>
      <c r="W23" s="3">
        <v>0</v>
      </c>
      <c r="X23" s="3">
        <v>0</v>
      </c>
      <c r="Y23" s="3"/>
      <c r="Z23" s="77">
        <v>0</v>
      </c>
      <c r="AA23" s="3">
        <v>118.87</v>
      </c>
      <c r="AB23" s="3">
        <v>0</v>
      </c>
      <c r="AC23" s="3">
        <v>0</v>
      </c>
      <c r="AD23" s="120">
        <v>0</v>
      </c>
      <c r="AE23" s="3">
        <v>118.87</v>
      </c>
      <c r="AF23" s="3">
        <v>0</v>
      </c>
      <c r="AG23" s="3">
        <v>0</v>
      </c>
      <c r="AI23" s="3">
        <v>0</v>
      </c>
      <c r="AJ23" s="3">
        <v>0</v>
      </c>
      <c r="AK23" s="3">
        <v>0</v>
      </c>
      <c r="AL23" s="3"/>
      <c r="AN23" s="3">
        <v>0</v>
      </c>
      <c r="AO23" s="3">
        <v>0</v>
      </c>
      <c r="AP23" s="3">
        <v>0</v>
      </c>
      <c r="AQ23" s="18"/>
      <c r="AR23" s="3">
        <v>0</v>
      </c>
      <c r="AS23" s="3">
        <v>0</v>
      </c>
      <c r="AT23" s="3">
        <v>0</v>
      </c>
      <c r="AU23" s="32">
        <f t="shared" si="4"/>
        <v>0</v>
      </c>
      <c r="AV23" s="3">
        <f t="shared" si="1"/>
        <v>475.48</v>
      </c>
      <c r="AW23" s="3">
        <f t="shared" si="1"/>
        <v>0</v>
      </c>
      <c r="AX23" s="3">
        <f t="shared" si="1"/>
        <v>0</v>
      </c>
      <c r="AY23" s="3">
        <f t="shared" si="3"/>
        <v>475.48</v>
      </c>
    </row>
    <row r="24" spans="1:54" ht="13.5" thickBot="1" x14ac:dyDescent="0.25">
      <c r="A24" s="1" t="s">
        <v>17</v>
      </c>
      <c r="B24" s="9" t="s">
        <v>117</v>
      </c>
      <c r="C24" s="3">
        <v>118.87</v>
      </c>
      <c r="D24" s="4">
        <v>0</v>
      </c>
      <c r="F24" s="5"/>
      <c r="G24" s="9" t="s">
        <v>119</v>
      </c>
      <c r="H24" s="3">
        <v>0</v>
      </c>
      <c r="J24" s="3">
        <f t="shared" si="2"/>
        <v>118.87</v>
      </c>
      <c r="K24" s="1" t="s">
        <v>81</v>
      </c>
      <c r="L24" s="1" t="s">
        <v>222</v>
      </c>
      <c r="M24" s="1" t="s">
        <v>236</v>
      </c>
      <c r="O24" s="1" t="s">
        <v>81</v>
      </c>
      <c r="P24" s="1" t="s">
        <v>17</v>
      </c>
      <c r="R24" s="3">
        <v>118.87</v>
      </c>
      <c r="S24" s="3">
        <v>0</v>
      </c>
      <c r="T24" s="3">
        <v>0</v>
      </c>
      <c r="V24" s="3">
        <v>118.87</v>
      </c>
      <c r="W24" s="3">
        <v>0</v>
      </c>
      <c r="X24" s="3">
        <v>0</v>
      </c>
      <c r="Y24" s="3"/>
      <c r="AA24" s="3">
        <v>118.87</v>
      </c>
      <c r="AB24" s="3">
        <v>0</v>
      </c>
      <c r="AC24" s="3">
        <v>0</v>
      </c>
      <c r="AD24" s="120">
        <v>0</v>
      </c>
      <c r="AE24" s="3">
        <v>118.87</v>
      </c>
      <c r="AF24" s="3">
        <v>0</v>
      </c>
      <c r="AG24" s="3">
        <v>0</v>
      </c>
      <c r="AI24" s="3">
        <v>0</v>
      </c>
      <c r="AJ24" s="3">
        <v>0</v>
      </c>
      <c r="AK24" s="3">
        <v>0</v>
      </c>
      <c r="AL24" s="3"/>
      <c r="AN24" s="3">
        <v>0</v>
      </c>
      <c r="AO24" s="3">
        <v>0</v>
      </c>
      <c r="AP24" s="3">
        <v>0</v>
      </c>
      <c r="AQ24" s="18"/>
      <c r="AR24" s="3">
        <v>0</v>
      </c>
      <c r="AS24" s="3">
        <v>0</v>
      </c>
      <c r="AT24" s="3">
        <v>0</v>
      </c>
      <c r="AU24" s="32">
        <f t="shared" si="4"/>
        <v>0</v>
      </c>
      <c r="AV24" s="3">
        <f t="shared" si="1"/>
        <v>475.48</v>
      </c>
      <c r="AW24" s="3">
        <f t="shared" si="1"/>
        <v>0</v>
      </c>
      <c r="AX24" s="3">
        <f t="shared" si="1"/>
        <v>0</v>
      </c>
      <c r="AY24" s="3">
        <f t="shared" si="3"/>
        <v>475.48</v>
      </c>
    </row>
    <row r="25" spans="1:54" ht="13.5" thickBot="1" x14ac:dyDescent="0.25">
      <c r="A25" s="1" t="s">
        <v>18</v>
      </c>
      <c r="B25" s="9" t="s">
        <v>117</v>
      </c>
      <c r="C25" s="3">
        <v>269.01</v>
      </c>
      <c r="D25" s="4">
        <v>0</v>
      </c>
      <c r="F25" s="5"/>
      <c r="G25" s="9" t="s">
        <v>117</v>
      </c>
      <c r="H25" s="3">
        <v>264.88</v>
      </c>
      <c r="J25" s="3">
        <f t="shared" si="2"/>
        <v>533.89</v>
      </c>
      <c r="K25" s="1" t="s">
        <v>81</v>
      </c>
      <c r="L25" s="1" t="s">
        <v>222</v>
      </c>
      <c r="M25" s="1" t="s">
        <v>236</v>
      </c>
      <c r="O25" s="1" t="s">
        <v>81</v>
      </c>
      <c r="P25" s="1" t="s">
        <v>18</v>
      </c>
      <c r="R25" s="3">
        <v>452.62</v>
      </c>
      <c r="S25" s="3">
        <v>0</v>
      </c>
      <c r="T25" s="3">
        <v>263.82</v>
      </c>
      <c r="V25" s="3">
        <v>444.08</v>
      </c>
      <c r="W25" s="3">
        <v>0</v>
      </c>
      <c r="X25" s="3">
        <v>264.88</v>
      </c>
      <c r="Y25" s="3"/>
      <c r="AA25" s="3">
        <v>473.97</v>
      </c>
      <c r="AB25" s="3">
        <v>0</v>
      </c>
      <c r="AC25" s="3">
        <v>264.88</v>
      </c>
      <c r="AD25" s="120">
        <v>47124</v>
      </c>
      <c r="AE25" s="3">
        <v>269.01</v>
      </c>
      <c r="AF25" s="3">
        <v>0</v>
      </c>
      <c r="AG25" s="3">
        <v>264.88</v>
      </c>
      <c r="AI25" s="3">
        <v>0</v>
      </c>
      <c r="AJ25" s="3">
        <v>0</v>
      </c>
      <c r="AK25" s="3">
        <v>0</v>
      </c>
      <c r="AL25" s="3"/>
      <c r="AN25" s="3">
        <v>0</v>
      </c>
      <c r="AO25" s="3">
        <v>0</v>
      </c>
      <c r="AP25" s="3">
        <v>0</v>
      </c>
      <c r="AQ25" s="18"/>
      <c r="AR25" s="3">
        <v>0</v>
      </c>
      <c r="AS25" s="3">
        <v>0</v>
      </c>
      <c r="AT25" s="3">
        <v>0</v>
      </c>
      <c r="AU25" s="32">
        <f t="shared" si="4"/>
        <v>47124</v>
      </c>
      <c r="AV25" s="3">
        <f t="shared" si="1"/>
        <v>1639.68</v>
      </c>
      <c r="AW25" s="3">
        <f t="shared" si="1"/>
        <v>0</v>
      </c>
      <c r="AX25" s="3">
        <f t="shared" si="1"/>
        <v>1058.46</v>
      </c>
      <c r="AY25" s="3">
        <f t="shared" si="3"/>
        <v>2698.1400000000003</v>
      </c>
      <c r="BA25" s="3"/>
    </row>
    <row r="26" spans="1:54" ht="13.5" thickBot="1" x14ac:dyDescent="0.25">
      <c r="A26" s="1" t="s">
        <v>19</v>
      </c>
      <c r="B26" s="9" t="s">
        <v>117</v>
      </c>
      <c r="C26" s="3">
        <v>119.56</v>
      </c>
      <c r="D26" s="4">
        <v>105.66</v>
      </c>
      <c r="F26" s="5"/>
      <c r="G26" s="9" t="s">
        <v>117</v>
      </c>
      <c r="H26" s="3">
        <v>198.22</v>
      </c>
      <c r="J26" s="3">
        <f t="shared" si="2"/>
        <v>423.44</v>
      </c>
      <c r="K26" s="1" t="s">
        <v>81</v>
      </c>
      <c r="L26" s="1" t="s">
        <v>222</v>
      </c>
      <c r="M26" s="1" t="s">
        <v>236</v>
      </c>
      <c r="O26" s="1" t="s">
        <v>81</v>
      </c>
      <c r="P26" s="1" t="s">
        <v>19</v>
      </c>
      <c r="R26" s="3">
        <v>337.33</v>
      </c>
      <c r="S26" s="3">
        <v>298.11</v>
      </c>
      <c r="T26" s="3">
        <v>197.42</v>
      </c>
      <c r="V26" s="3">
        <v>175.07</v>
      </c>
      <c r="W26" s="3">
        <v>154.72</v>
      </c>
      <c r="X26" s="3">
        <v>198.22</v>
      </c>
      <c r="Y26" s="3"/>
      <c r="Z26" s="77">
        <v>24684</v>
      </c>
      <c r="AA26" s="3">
        <v>140.91</v>
      </c>
      <c r="AB26" s="3">
        <v>124.53</v>
      </c>
      <c r="AC26" s="3">
        <v>198.22</v>
      </c>
      <c r="AD26" s="120">
        <v>20944</v>
      </c>
      <c r="AE26" s="3">
        <v>119.56</v>
      </c>
      <c r="AF26" s="3">
        <v>105.66</v>
      </c>
      <c r="AG26" s="3">
        <v>198.22</v>
      </c>
      <c r="AI26" s="3">
        <v>0</v>
      </c>
      <c r="AJ26" s="3">
        <v>0</v>
      </c>
      <c r="AK26" s="3">
        <v>0</v>
      </c>
      <c r="AL26" s="3"/>
      <c r="AN26" s="3">
        <v>0</v>
      </c>
      <c r="AO26" s="3">
        <v>0</v>
      </c>
      <c r="AP26" s="3">
        <v>0</v>
      </c>
      <c r="AQ26" s="18"/>
      <c r="AR26" s="3">
        <v>0</v>
      </c>
      <c r="AS26" s="3">
        <v>0</v>
      </c>
      <c r="AT26" s="3">
        <v>0</v>
      </c>
      <c r="AU26" s="32">
        <f t="shared" si="4"/>
        <v>45628</v>
      </c>
      <c r="AV26" s="3">
        <f t="shared" si="1"/>
        <v>772.86999999999989</v>
      </c>
      <c r="AW26" s="3">
        <f t="shared" si="1"/>
        <v>683.02</v>
      </c>
      <c r="AX26" s="3">
        <f t="shared" si="1"/>
        <v>792.08</v>
      </c>
      <c r="AY26" s="3">
        <f t="shared" si="3"/>
        <v>2247.9699999999998</v>
      </c>
      <c r="BA26" s="3"/>
    </row>
    <row r="27" spans="1:54" ht="13.5" thickBot="1" x14ac:dyDescent="0.25">
      <c r="A27" s="1" t="s">
        <v>20</v>
      </c>
      <c r="B27" s="9" t="s">
        <v>117</v>
      </c>
      <c r="C27" s="3">
        <v>34.159999999999997</v>
      </c>
      <c r="D27" s="4">
        <v>29.83</v>
      </c>
      <c r="F27" s="5"/>
      <c r="G27" s="9" t="s">
        <v>117</v>
      </c>
      <c r="H27" s="3">
        <v>264.88</v>
      </c>
      <c r="J27" s="3">
        <f t="shared" si="2"/>
        <v>328.87</v>
      </c>
      <c r="K27" s="1" t="s">
        <v>82</v>
      </c>
      <c r="L27" s="1" t="s">
        <v>222</v>
      </c>
      <c r="M27" s="1" t="s">
        <v>238</v>
      </c>
      <c r="O27" s="1" t="s">
        <v>82</v>
      </c>
      <c r="P27" s="1" t="s">
        <v>20</v>
      </c>
      <c r="R27" s="3">
        <v>2292.9899999999998</v>
      </c>
      <c r="S27" s="3">
        <v>2002.53</v>
      </c>
      <c r="T27" s="3">
        <v>263.70999999999998</v>
      </c>
      <c r="V27" s="3">
        <v>1434.72</v>
      </c>
      <c r="W27" s="3">
        <v>1252.98</v>
      </c>
      <c r="X27" s="3">
        <v>264.88</v>
      </c>
      <c r="Y27" s="3"/>
      <c r="Z27" s="77">
        <v>134640</v>
      </c>
      <c r="AA27" s="3">
        <v>768.6</v>
      </c>
      <c r="AB27" s="3">
        <v>671.24</v>
      </c>
      <c r="AC27" s="3">
        <v>264.88</v>
      </c>
      <c r="AD27" s="120">
        <v>5984</v>
      </c>
      <c r="AE27" s="3">
        <v>34.159999999999997</v>
      </c>
      <c r="AF27" s="3">
        <v>29.83</v>
      </c>
      <c r="AG27" s="3">
        <v>264.88</v>
      </c>
      <c r="AI27" s="3">
        <v>0</v>
      </c>
      <c r="AJ27" s="3">
        <v>0</v>
      </c>
      <c r="AK27" s="3">
        <v>0</v>
      </c>
      <c r="AL27" s="3"/>
      <c r="AN27" s="3">
        <v>0</v>
      </c>
      <c r="AO27" s="3">
        <v>0</v>
      </c>
      <c r="AP27" s="3">
        <v>0</v>
      </c>
      <c r="AQ27" s="18"/>
      <c r="AR27" s="3">
        <v>0</v>
      </c>
      <c r="AS27" s="3">
        <v>0</v>
      </c>
      <c r="AT27" s="3">
        <v>0</v>
      </c>
      <c r="AU27" s="32">
        <f t="shared" si="4"/>
        <v>140624</v>
      </c>
      <c r="AV27" s="3">
        <f t="shared" si="1"/>
        <v>4530.47</v>
      </c>
      <c r="AW27" s="3">
        <f t="shared" si="1"/>
        <v>3956.58</v>
      </c>
      <c r="AX27" s="3">
        <f t="shared" si="1"/>
        <v>1058.3499999999999</v>
      </c>
      <c r="AY27" s="3">
        <f t="shared" si="3"/>
        <v>9545.4</v>
      </c>
    </row>
    <row r="28" spans="1:54" ht="13.5" thickBot="1" x14ac:dyDescent="0.25">
      <c r="A28" s="1" t="s">
        <v>21</v>
      </c>
      <c r="B28" s="9" t="s">
        <v>117</v>
      </c>
      <c r="C28" s="3">
        <v>730.17</v>
      </c>
      <c r="D28" s="4">
        <v>637.67999999999995</v>
      </c>
      <c r="F28" s="5"/>
      <c r="G28" s="9" t="s">
        <v>117</v>
      </c>
      <c r="H28" s="3">
        <v>529.79</v>
      </c>
      <c r="J28" s="3">
        <f t="shared" si="2"/>
        <v>1897.6399999999999</v>
      </c>
      <c r="K28" s="1" t="s">
        <v>82</v>
      </c>
      <c r="L28" s="1" t="s">
        <v>222</v>
      </c>
      <c r="M28" s="1" t="s">
        <v>238</v>
      </c>
      <c r="O28" s="1" t="s">
        <v>82</v>
      </c>
      <c r="P28" s="1" t="s">
        <v>21</v>
      </c>
      <c r="R28" s="3">
        <v>341.6</v>
      </c>
      <c r="S28" s="3">
        <v>298.33</v>
      </c>
      <c r="T28" s="3">
        <v>527.46</v>
      </c>
      <c r="V28" s="3">
        <v>875.35</v>
      </c>
      <c r="W28" s="3">
        <v>764.47</v>
      </c>
      <c r="X28" s="3">
        <v>529.79</v>
      </c>
      <c r="Y28" s="3"/>
      <c r="Z28" s="77">
        <v>139876</v>
      </c>
      <c r="AA28" s="3">
        <v>798.49</v>
      </c>
      <c r="AB28" s="3">
        <v>697.34</v>
      </c>
      <c r="AC28" s="3">
        <v>529.79</v>
      </c>
      <c r="AD28" s="120">
        <v>127908</v>
      </c>
      <c r="AE28" s="3">
        <v>730.17</v>
      </c>
      <c r="AF28" s="3">
        <v>637.67999999999995</v>
      </c>
      <c r="AG28" s="3">
        <v>529.79</v>
      </c>
      <c r="AI28" s="3">
        <v>0</v>
      </c>
      <c r="AJ28" s="3">
        <v>0</v>
      </c>
      <c r="AK28" s="3">
        <v>0</v>
      </c>
      <c r="AL28" s="3"/>
      <c r="AN28" s="3">
        <v>0</v>
      </c>
      <c r="AO28" s="3">
        <v>0</v>
      </c>
      <c r="AP28" s="3">
        <v>0</v>
      </c>
      <c r="AQ28" s="18"/>
      <c r="AR28" s="3">
        <v>0</v>
      </c>
      <c r="AS28" s="3">
        <v>0</v>
      </c>
      <c r="AT28" s="3">
        <v>0</v>
      </c>
      <c r="AU28" s="32">
        <f t="shared" si="4"/>
        <v>267784</v>
      </c>
      <c r="AV28" s="3">
        <f t="shared" si="1"/>
        <v>2745.61</v>
      </c>
      <c r="AW28" s="3">
        <f t="shared" si="1"/>
        <v>2397.8199999999997</v>
      </c>
      <c r="AX28" s="3">
        <f t="shared" si="1"/>
        <v>2116.83</v>
      </c>
      <c r="AY28" s="3">
        <f t="shared" si="3"/>
        <v>7260.26</v>
      </c>
    </row>
    <row r="29" spans="1:54" ht="13.5" thickBot="1" x14ac:dyDescent="0.25">
      <c r="A29" s="1" t="s">
        <v>22</v>
      </c>
      <c r="B29" s="9" t="s">
        <v>117</v>
      </c>
      <c r="C29" s="3">
        <v>409.92</v>
      </c>
      <c r="D29" s="4">
        <v>357.99</v>
      </c>
      <c r="F29" s="5"/>
      <c r="G29" s="9" t="s">
        <v>117</v>
      </c>
      <c r="H29" s="3">
        <v>264.88</v>
      </c>
      <c r="J29" s="3">
        <f t="shared" si="2"/>
        <v>1032.79</v>
      </c>
      <c r="K29" s="1" t="s">
        <v>83</v>
      </c>
      <c r="L29" s="1" t="s">
        <v>222</v>
      </c>
      <c r="M29" s="1" t="s">
        <v>232</v>
      </c>
      <c r="O29" s="1" t="s">
        <v>83</v>
      </c>
      <c r="P29" s="1" t="s">
        <v>22</v>
      </c>
      <c r="R29" s="3">
        <v>1626.87</v>
      </c>
      <c r="S29" s="3">
        <v>1420.79</v>
      </c>
      <c r="T29" s="3">
        <v>263.08</v>
      </c>
      <c r="V29" s="3">
        <v>1140.0899999999999</v>
      </c>
      <c r="W29" s="3">
        <v>995.67</v>
      </c>
      <c r="X29" s="3">
        <v>264.88</v>
      </c>
      <c r="Y29" s="3"/>
      <c r="Z29" s="77">
        <v>125664</v>
      </c>
      <c r="AA29" s="3">
        <v>717.36</v>
      </c>
      <c r="AB29" s="3">
        <v>626.49</v>
      </c>
      <c r="AC29" s="3">
        <v>264.88</v>
      </c>
      <c r="AD29" s="120">
        <v>71808</v>
      </c>
      <c r="AE29" s="3">
        <v>409.92</v>
      </c>
      <c r="AF29" s="3">
        <v>357.99</v>
      </c>
      <c r="AG29" s="3">
        <v>264.88</v>
      </c>
      <c r="AI29" s="3">
        <v>0</v>
      </c>
      <c r="AJ29" s="3">
        <v>0</v>
      </c>
      <c r="AK29" s="3">
        <v>0</v>
      </c>
      <c r="AL29" s="3"/>
      <c r="AN29" s="3">
        <v>0</v>
      </c>
      <c r="AO29" s="3">
        <v>0</v>
      </c>
      <c r="AP29" s="3">
        <v>0</v>
      </c>
      <c r="AQ29" s="18"/>
      <c r="AR29" s="3">
        <v>0</v>
      </c>
      <c r="AS29" s="3">
        <v>0</v>
      </c>
      <c r="AT29" s="3">
        <v>0</v>
      </c>
      <c r="AU29" s="32">
        <f t="shared" si="4"/>
        <v>197472</v>
      </c>
      <c r="AV29" s="3">
        <f t="shared" si="1"/>
        <v>3894.2400000000002</v>
      </c>
      <c r="AW29" s="3">
        <f t="shared" si="1"/>
        <v>3400.9399999999996</v>
      </c>
      <c r="AX29" s="3">
        <f t="shared" si="1"/>
        <v>1057.72</v>
      </c>
      <c r="AY29" s="3">
        <f t="shared" si="3"/>
        <v>8352.9</v>
      </c>
    </row>
    <row r="30" spans="1:54" ht="13.5" thickBot="1" x14ac:dyDescent="0.25">
      <c r="A30" s="1" t="s">
        <v>23</v>
      </c>
      <c r="B30" s="9" t="s">
        <v>117</v>
      </c>
      <c r="C30" s="3">
        <v>315.98</v>
      </c>
      <c r="D30" s="4">
        <v>275.95</v>
      </c>
      <c r="F30" s="5"/>
      <c r="G30" s="9" t="s">
        <v>117</v>
      </c>
      <c r="H30" s="3">
        <v>264.88</v>
      </c>
      <c r="J30" s="3">
        <f>C30+D30+H30</f>
        <v>856.81000000000006</v>
      </c>
      <c r="K30" s="1" t="s">
        <v>83</v>
      </c>
      <c r="L30" s="1" t="s">
        <v>222</v>
      </c>
      <c r="M30" s="1" t="s">
        <v>232</v>
      </c>
      <c r="O30" s="1" t="s">
        <v>83</v>
      </c>
      <c r="P30" s="1" t="s">
        <v>23</v>
      </c>
      <c r="R30" s="3">
        <v>674.66</v>
      </c>
      <c r="S30" s="3">
        <v>589.20000000000005</v>
      </c>
      <c r="T30" s="3">
        <v>263.08</v>
      </c>
      <c r="V30" s="3">
        <v>819.84</v>
      </c>
      <c r="W30" s="3">
        <v>715.99</v>
      </c>
      <c r="X30" s="3">
        <v>264.88</v>
      </c>
      <c r="Y30" s="3"/>
      <c r="Z30" s="77">
        <v>130152</v>
      </c>
      <c r="AA30" s="3">
        <v>742.98</v>
      </c>
      <c r="AB30" s="3">
        <v>648.86</v>
      </c>
      <c r="AC30" s="3">
        <v>264.88</v>
      </c>
      <c r="AD30" s="120">
        <v>55352</v>
      </c>
      <c r="AE30" s="3">
        <v>315.98</v>
      </c>
      <c r="AF30" s="3">
        <v>275.95</v>
      </c>
      <c r="AG30" s="3">
        <v>264.88</v>
      </c>
      <c r="AI30" s="3">
        <v>0</v>
      </c>
      <c r="AJ30" s="3">
        <v>0</v>
      </c>
      <c r="AK30" s="3">
        <v>0</v>
      </c>
      <c r="AL30" s="3"/>
      <c r="AN30" s="3">
        <v>0</v>
      </c>
      <c r="AO30" s="3">
        <v>0</v>
      </c>
      <c r="AP30" s="3">
        <v>0</v>
      </c>
      <c r="AQ30" s="18"/>
      <c r="AR30" s="3">
        <v>0</v>
      </c>
      <c r="AS30" s="3">
        <v>0</v>
      </c>
      <c r="AT30" s="3">
        <v>0</v>
      </c>
      <c r="AU30" s="32">
        <f t="shared" si="4"/>
        <v>185504</v>
      </c>
      <c r="AV30" s="3">
        <f t="shared" si="1"/>
        <v>2553.46</v>
      </c>
      <c r="AW30" s="3">
        <f t="shared" si="1"/>
        <v>2230</v>
      </c>
      <c r="AX30" s="3">
        <f t="shared" si="1"/>
        <v>1057.72</v>
      </c>
      <c r="AY30" s="3">
        <f t="shared" si="3"/>
        <v>5841.18</v>
      </c>
    </row>
    <row r="31" spans="1:54" ht="13.5" thickBot="1" x14ac:dyDescent="0.25">
      <c r="A31" s="1" t="s">
        <v>24</v>
      </c>
      <c r="B31" s="9" t="s">
        <v>117</v>
      </c>
      <c r="C31" s="3">
        <v>478.24</v>
      </c>
      <c r="D31" s="4">
        <v>417.66</v>
      </c>
      <c r="F31" s="5"/>
      <c r="G31" s="9" t="s">
        <v>117</v>
      </c>
      <c r="H31" s="3">
        <v>396.42</v>
      </c>
      <c r="J31" s="3">
        <f t="shared" si="2"/>
        <v>1292.3200000000002</v>
      </c>
      <c r="K31" s="1" t="s">
        <v>83</v>
      </c>
      <c r="L31" s="1" t="s">
        <v>222</v>
      </c>
      <c r="M31" s="1" t="s">
        <v>232</v>
      </c>
      <c r="O31" s="1" t="s">
        <v>83</v>
      </c>
      <c r="P31" s="1" t="s">
        <v>24</v>
      </c>
      <c r="R31" s="3">
        <v>439.81</v>
      </c>
      <c r="S31" s="3">
        <v>384.1</v>
      </c>
      <c r="T31" s="3">
        <v>393.72</v>
      </c>
      <c r="V31" s="3">
        <v>764.33</v>
      </c>
      <c r="W31" s="3">
        <v>667.51</v>
      </c>
      <c r="X31" s="3">
        <v>396.42</v>
      </c>
      <c r="Y31" s="3"/>
      <c r="Z31" s="77">
        <v>129404</v>
      </c>
      <c r="AA31" s="3">
        <v>738.71</v>
      </c>
      <c r="AB31" s="3">
        <v>645.13</v>
      </c>
      <c r="AC31" s="3">
        <v>396.42</v>
      </c>
      <c r="AD31" s="120">
        <v>83776</v>
      </c>
      <c r="AE31" s="3">
        <v>478.24</v>
      </c>
      <c r="AF31" s="3">
        <v>417.6</v>
      </c>
      <c r="AG31" s="3">
        <v>396.42</v>
      </c>
      <c r="AI31" s="3">
        <v>0</v>
      </c>
      <c r="AJ31" s="3">
        <v>0</v>
      </c>
      <c r="AK31" s="3">
        <v>0</v>
      </c>
      <c r="AL31" s="3"/>
      <c r="AN31" s="3">
        <v>0</v>
      </c>
      <c r="AO31" s="3">
        <v>0</v>
      </c>
      <c r="AP31" s="3">
        <v>0</v>
      </c>
      <c r="AQ31" s="18"/>
      <c r="AR31" s="3">
        <v>0</v>
      </c>
      <c r="AS31" s="3">
        <v>0</v>
      </c>
      <c r="AT31" s="3">
        <v>0</v>
      </c>
      <c r="AU31" s="32">
        <f t="shared" si="4"/>
        <v>213180</v>
      </c>
      <c r="AV31" s="3">
        <f t="shared" si="1"/>
        <v>2421.09</v>
      </c>
      <c r="AW31" s="3">
        <f t="shared" si="1"/>
        <v>2114.34</v>
      </c>
      <c r="AX31" s="3">
        <f t="shared" si="1"/>
        <v>1582.9800000000002</v>
      </c>
      <c r="AY31" s="3">
        <f t="shared" si="3"/>
        <v>6118.4100000000008</v>
      </c>
    </row>
    <row r="32" spans="1:54" ht="13.5" thickBot="1" x14ac:dyDescent="0.25">
      <c r="A32" s="1" t="s">
        <v>25</v>
      </c>
      <c r="B32" s="9" t="s">
        <v>117</v>
      </c>
      <c r="C32" s="3">
        <v>189.99</v>
      </c>
      <c r="D32" s="4">
        <v>0</v>
      </c>
      <c r="F32" s="5"/>
      <c r="G32" s="9" t="s">
        <v>117</v>
      </c>
      <c r="H32" s="3">
        <v>0</v>
      </c>
      <c r="J32" s="3">
        <f t="shared" si="2"/>
        <v>189.99</v>
      </c>
      <c r="K32" s="1" t="s">
        <v>84</v>
      </c>
      <c r="L32" s="1" t="s">
        <v>222</v>
      </c>
      <c r="M32" s="1" t="s">
        <v>232</v>
      </c>
      <c r="O32" s="1" t="s">
        <v>84</v>
      </c>
      <c r="P32" s="1" t="s">
        <v>25</v>
      </c>
      <c r="R32" s="3">
        <v>189.99</v>
      </c>
      <c r="S32" s="3">
        <v>0</v>
      </c>
      <c r="T32" s="3">
        <v>0</v>
      </c>
      <c r="V32" s="3">
        <v>189.99</v>
      </c>
      <c r="W32" s="3">
        <v>0</v>
      </c>
      <c r="X32" s="3">
        <v>0</v>
      </c>
      <c r="Y32" s="3"/>
      <c r="AA32" s="3">
        <v>189.99</v>
      </c>
      <c r="AB32" s="3">
        <v>0</v>
      </c>
      <c r="AC32" s="3">
        <v>0</v>
      </c>
      <c r="AD32" s="120">
        <v>0</v>
      </c>
      <c r="AE32" s="3">
        <v>189.99</v>
      </c>
      <c r="AF32" s="3">
        <v>0</v>
      </c>
      <c r="AG32" s="3">
        <v>0</v>
      </c>
      <c r="AI32" s="3">
        <v>0</v>
      </c>
      <c r="AJ32" s="3">
        <v>0</v>
      </c>
      <c r="AK32" s="3">
        <v>0</v>
      </c>
      <c r="AL32" s="3"/>
      <c r="AN32" s="3">
        <v>0</v>
      </c>
      <c r="AO32" s="3">
        <v>0</v>
      </c>
      <c r="AP32" s="3">
        <v>0</v>
      </c>
      <c r="AQ32" s="18"/>
      <c r="AR32" s="3">
        <v>0</v>
      </c>
      <c r="AS32" s="3">
        <v>0</v>
      </c>
      <c r="AT32" s="3">
        <v>0</v>
      </c>
      <c r="AU32" s="32">
        <f t="shared" si="4"/>
        <v>0</v>
      </c>
      <c r="AV32" s="3">
        <f t="shared" si="1"/>
        <v>759.96</v>
      </c>
      <c r="AW32" s="3">
        <f t="shared" si="1"/>
        <v>0</v>
      </c>
      <c r="AX32" s="3">
        <f t="shared" si="1"/>
        <v>0</v>
      </c>
      <c r="AY32" s="3">
        <f t="shared" si="3"/>
        <v>759.96</v>
      </c>
    </row>
    <row r="33" spans="1:51" ht="13.5" thickBot="1" x14ac:dyDescent="0.25">
      <c r="A33" s="1" t="s">
        <v>26</v>
      </c>
      <c r="B33" s="9" t="s">
        <v>117</v>
      </c>
      <c r="C33" s="3">
        <v>0</v>
      </c>
      <c r="D33" s="4">
        <v>0</v>
      </c>
      <c r="F33" s="5"/>
      <c r="G33" s="9" t="s">
        <v>117</v>
      </c>
      <c r="H33" s="3">
        <v>135.16</v>
      </c>
      <c r="J33" s="3">
        <f t="shared" si="2"/>
        <v>135.16</v>
      </c>
      <c r="K33" s="1" t="s">
        <v>85</v>
      </c>
      <c r="L33" s="1" t="s">
        <v>222</v>
      </c>
      <c r="M33" s="1" t="s">
        <v>238</v>
      </c>
      <c r="O33" s="1" t="s">
        <v>85</v>
      </c>
      <c r="P33" s="1" t="s">
        <v>26</v>
      </c>
      <c r="R33" s="3">
        <v>0</v>
      </c>
      <c r="S33" s="3">
        <v>0</v>
      </c>
      <c r="T33" s="3">
        <v>134.57</v>
      </c>
      <c r="U33" s="77">
        <v>0</v>
      </c>
      <c r="V33" s="3">
        <v>0</v>
      </c>
      <c r="W33" s="3">
        <v>0</v>
      </c>
      <c r="X33" s="3">
        <v>135.16</v>
      </c>
      <c r="Y33" s="3"/>
      <c r="AA33" s="3">
        <v>0</v>
      </c>
      <c r="AB33" s="3">
        <v>0</v>
      </c>
      <c r="AC33" s="3">
        <v>135.16</v>
      </c>
      <c r="AD33" s="120">
        <v>0</v>
      </c>
      <c r="AE33" s="3">
        <v>0</v>
      </c>
      <c r="AF33" s="3">
        <v>0</v>
      </c>
      <c r="AG33" s="3">
        <v>135.16</v>
      </c>
      <c r="AI33" s="3">
        <v>0</v>
      </c>
      <c r="AJ33" s="3">
        <v>0</v>
      </c>
      <c r="AK33" s="3">
        <v>0</v>
      </c>
      <c r="AL33" s="3"/>
      <c r="AN33" s="3">
        <v>0</v>
      </c>
      <c r="AO33" s="3">
        <v>0</v>
      </c>
      <c r="AP33" s="3">
        <v>0</v>
      </c>
      <c r="AQ33" s="18"/>
      <c r="AR33" s="3">
        <v>0</v>
      </c>
      <c r="AS33" s="3">
        <v>0</v>
      </c>
      <c r="AT33" s="3">
        <v>0</v>
      </c>
      <c r="AU33" s="32">
        <f t="shared" si="4"/>
        <v>0</v>
      </c>
      <c r="AV33" s="3">
        <f t="shared" si="1"/>
        <v>0</v>
      </c>
      <c r="AW33" s="3">
        <f t="shared" si="1"/>
        <v>0</v>
      </c>
      <c r="AX33" s="3">
        <f t="shared" si="1"/>
        <v>540.04999999999995</v>
      </c>
      <c r="AY33" s="3">
        <f t="shared" si="3"/>
        <v>540.04999999999995</v>
      </c>
    </row>
    <row r="34" spans="1:51" ht="13.5" thickBot="1" x14ac:dyDescent="0.25">
      <c r="A34" s="1" t="s">
        <v>27</v>
      </c>
      <c r="B34" s="9" t="s">
        <v>117</v>
      </c>
      <c r="C34" s="3">
        <v>111.02</v>
      </c>
      <c r="D34" s="4">
        <v>96.96</v>
      </c>
      <c r="F34" s="5"/>
      <c r="G34" s="9" t="s">
        <v>117</v>
      </c>
      <c r="H34" s="3">
        <v>264.88</v>
      </c>
      <c r="J34" s="3">
        <f t="shared" si="2"/>
        <v>472.86</v>
      </c>
      <c r="K34" s="1" t="s">
        <v>85</v>
      </c>
      <c r="L34" s="1" t="s">
        <v>222</v>
      </c>
      <c r="M34" s="1" t="s">
        <v>238</v>
      </c>
      <c r="O34" s="1" t="s">
        <v>85</v>
      </c>
      <c r="P34" s="1" t="s">
        <v>27</v>
      </c>
      <c r="R34" s="3">
        <v>76.86</v>
      </c>
      <c r="S34" s="3">
        <v>67.12</v>
      </c>
      <c r="T34" s="3">
        <v>263.70999999999998</v>
      </c>
      <c r="V34" s="3">
        <v>128.1</v>
      </c>
      <c r="W34" s="3">
        <v>111.87</v>
      </c>
      <c r="X34" s="3">
        <v>264.88</v>
      </c>
      <c r="Y34" s="3"/>
      <c r="Z34" s="77">
        <v>20944</v>
      </c>
      <c r="AA34" s="3">
        <v>119.56</v>
      </c>
      <c r="AB34" s="3">
        <v>104.41</v>
      </c>
      <c r="AC34" s="3">
        <v>264.88</v>
      </c>
      <c r="AD34" s="120">
        <v>19448</v>
      </c>
      <c r="AE34" s="3">
        <v>111.02</v>
      </c>
      <c r="AF34" s="3">
        <v>96.96</v>
      </c>
      <c r="AG34" s="3">
        <v>264.88</v>
      </c>
      <c r="AI34" s="3">
        <v>0</v>
      </c>
      <c r="AJ34" s="3">
        <v>0</v>
      </c>
      <c r="AK34" s="3">
        <v>0</v>
      </c>
      <c r="AL34" s="3"/>
      <c r="AN34" s="3">
        <v>0</v>
      </c>
      <c r="AO34" s="3">
        <v>0</v>
      </c>
      <c r="AP34" s="3">
        <v>0</v>
      </c>
      <c r="AQ34" s="18"/>
      <c r="AR34" s="3">
        <v>0</v>
      </c>
      <c r="AS34" s="3">
        <v>0</v>
      </c>
      <c r="AT34" s="3">
        <v>0</v>
      </c>
      <c r="AU34" s="32">
        <f t="shared" si="4"/>
        <v>40392</v>
      </c>
      <c r="AV34" s="3">
        <f t="shared" si="1"/>
        <v>435.53999999999996</v>
      </c>
      <c r="AW34" s="3">
        <f t="shared" si="1"/>
        <v>380.35999999999996</v>
      </c>
      <c r="AX34" s="3">
        <f t="shared" si="1"/>
        <v>1058.3499999999999</v>
      </c>
      <c r="AY34" s="3">
        <f t="shared" si="3"/>
        <v>1874.2499999999998</v>
      </c>
    </row>
    <row r="35" spans="1:51" ht="13.5" thickBot="1" x14ac:dyDescent="0.25">
      <c r="A35" s="1" t="s">
        <v>28</v>
      </c>
      <c r="B35" s="9" t="s">
        <v>117</v>
      </c>
      <c r="C35" s="3">
        <v>512.4</v>
      </c>
      <c r="D35" s="4">
        <v>447.49</v>
      </c>
      <c r="F35" s="5"/>
      <c r="G35" s="9" t="s">
        <v>117</v>
      </c>
      <c r="H35" s="3">
        <v>396.42</v>
      </c>
      <c r="J35" s="3">
        <f t="shared" si="2"/>
        <v>1356.31</v>
      </c>
      <c r="K35" s="1" t="s">
        <v>85</v>
      </c>
      <c r="L35" s="1" t="s">
        <v>222</v>
      </c>
      <c r="M35" s="1" t="s">
        <v>237</v>
      </c>
      <c r="O35" s="1" t="s">
        <v>85</v>
      </c>
      <c r="P35" s="1" t="s">
        <v>28</v>
      </c>
      <c r="R35" s="3">
        <v>738.71</v>
      </c>
      <c r="S35" s="3">
        <v>645.13</v>
      </c>
      <c r="T35" s="3">
        <v>394.67</v>
      </c>
      <c r="V35" s="3">
        <v>520.94000000000005</v>
      </c>
      <c r="W35" s="3">
        <v>454.95</v>
      </c>
      <c r="X35" s="3">
        <v>396.42</v>
      </c>
      <c r="Y35" s="3"/>
      <c r="Z35" s="77">
        <v>97240</v>
      </c>
      <c r="AA35" s="3">
        <v>555.1</v>
      </c>
      <c r="AB35" s="3">
        <v>484.78</v>
      </c>
      <c r="AC35" s="3">
        <v>396.42</v>
      </c>
      <c r="AD35" s="120">
        <v>89760</v>
      </c>
      <c r="AE35" s="3">
        <v>512.4</v>
      </c>
      <c r="AF35" s="3">
        <v>447.49</v>
      </c>
      <c r="AG35" s="3">
        <v>396.42</v>
      </c>
      <c r="AI35" s="3">
        <v>0</v>
      </c>
      <c r="AJ35" s="3">
        <v>0</v>
      </c>
      <c r="AK35" s="3">
        <v>0</v>
      </c>
      <c r="AL35" s="3"/>
      <c r="AN35" s="3">
        <v>0</v>
      </c>
      <c r="AO35" s="3">
        <v>0</v>
      </c>
      <c r="AP35" s="3">
        <v>0</v>
      </c>
      <c r="AQ35" s="18"/>
      <c r="AR35" s="3">
        <v>0</v>
      </c>
      <c r="AS35" s="3">
        <v>0</v>
      </c>
      <c r="AT35" s="3">
        <v>0</v>
      </c>
      <c r="AU35" s="32">
        <f t="shared" si="4"/>
        <v>187000</v>
      </c>
      <c r="AV35" s="3">
        <f t="shared" si="1"/>
        <v>2327.15</v>
      </c>
      <c r="AW35" s="3">
        <f t="shared" si="1"/>
        <v>2032.35</v>
      </c>
      <c r="AX35" s="3">
        <f t="shared" si="1"/>
        <v>1583.93</v>
      </c>
      <c r="AY35" s="3">
        <f t="shared" si="3"/>
        <v>5943.43</v>
      </c>
    </row>
    <row r="36" spans="1:51" ht="13.5" thickBot="1" x14ac:dyDescent="0.25">
      <c r="A36" s="1" t="s">
        <v>29</v>
      </c>
      <c r="B36" s="9" t="s">
        <v>117</v>
      </c>
      <c r="C36" s="3">
        <v>247.66</v>
      </c>
      <c r="D36" s="4">
        <v>216.29</v>
      </c>
      <c r="F36" s="5"/>
      <c r="G36" s="9" t="s">
        <v>117</v>
      </c>
      <c r="H36" s="3">
        <v>396.42</v>
      </c>
      <c r="J36" s="3">
        <f t="shared" si="2"/>
        <v>860.37</v>
      </c>
      <c r="K36" s="1" t="s">
        <v>85</v>
      </c>
      <c r="L36" s="1" t="s">
        <v>222</v>
      </c>
      <c r="M36" s="1" t="s">
        <v>237</v>
      </c>
      <c r="O36" s="1" t="s">
        <v>85</v>
      </c>
      <c r="P36" s="1" t="s">
        <v>29</v>
      </c>
      <c r="R36" s="3">
        <v>2532.11</v>
      </c>
      <c r="S36" s="3">
        <v>2211.36</v>
      </c>
      <c r="T36" s="3">
        <v>394.67</v>
      </c>
      <c r="V36" s="3">
        <v>2643.13</v>
      </c>
      <c r="W36" s="3">
        <v>2308.31</v>
      </c>
      <c r="X36" s="3">
        <v>396.42</v>
      </c>
      <c r="Y36" s="3"/>
      <c r="AA36" s="3">
        <v>2433.9</v>
      </c>
      <c r="AB36" s="3">
        <v>2125.59</v>
      </c>
      <c r="AC36" s="3">
        <v>396.42</v>
      </c>
      <c r="AD36" s="120">
        <v>43384</v>
      </c>
      <c r="AE36" s="3">
        <v>247.66</v>
      </c>
      <c r="AF36" s="3">
        <v>216.29</v>
      </c>
      <c r="AG36" s="3">
        <v>396.42</v>
      </c>
      <c r="AI36" s="3">
        <v>0</v>
      </c>
      <c r="AJ36" s="3">
        <v>0</v>
      </c>
      <c r="AK36" s="3">
        <v>0</v>
      </c>
      <c r="AL36" s="3"/>
      <c r="AN36" s="3">
        <v>0</v>
      </c>
      <c r="AO36" s="3">
        <v>0</v>
      </c>
      <c r="AP36" s="3">
        <v>0</v>
      </c>
      <c r="AQ36" s="18"/>
      <c r="AR36" s="3">
        <v>0</v>
      </c>
      <c r="AS36" s="3">
        <v>0</v>
      </c>
      <c r="AT36" s="3">
        <v>0</v>
      </c>
      <c r="AU36" s="32">
        <f t="shared" si="4"/>
        <v>43384</v>
      </c>
      <c r="AV36" s="3">
        <f t="shared" si="1"/>
        <v>7856.7999999999993</v>
      </c>
      <c r="AW36" s="3">
        <f t="shared" si="1"/>
        <v>6861.55</v>
      </c>
      <c r="AX36" s="3">
        <f t="shared" si="1"/>
        <v>1583.93</v>
      </c>
      <c r="AY36" s="3">
        <f t="shared" si="3"/>
        <v>16302.279999999999</v>
      </c>
    </row>
    <row r="37" spans="1:51" ht="13.5" thickBot="1" x14ac:dyDescent="0.25">
      <c r="A37" s="1" t="s">
        <v>30</v>
      </c>
      <c r="B37" s="9" t="s">
        <v>117</v>
      </c>
      <c r="C37" s="3">
        <v>189.99</v>
      </c>
      <c r="D37" s="4">
        <v>0</v>
      </c>
      <c r="F37" s="5"/>
      <c r="G37" s="9" t="s">
        <v>119</v>
      </c>
      <c r="H37" s="3">
        <v>0</v>
      </c>
      <c r="J37" s="3">
        <f t="shared" si="2"/>
        <v>189.99</v>
      </c>
      <c r="K37" s="1" t="s">
        <v>86</v>
      </c>
      <c r="L37" s="1" t="s">
        <v>222</v>
      </c>
      <c r="M37" s="1" t="s">
        <v>223</v>
      </c>
      <c r="N37" s="1">
        <v>1</v>
      </c>
      <c r="O37" s="1" t="s">
        <v>86</v>
      </c>
      <c r="P37" s="1" t="s">
        <v>30</v>
      </c>
      <c r="R37" s="3">
        <v>189.99</v>
      </c>
      <c r="S37" s="3">
        <v>0</v>
      </c>
      <c r="T37" s="3">
        <v>0</v>
      </c>
      <c r="V37" s="3">
        <v>189.99</v>
      </c>
      <c r="W37" s="3">
        <v>0</v>
      </c>
      <c r="X37" s="3">
        <v>0</v>
      </c>
      <c r="Y37" s="3"/>
      <c r="AA37" s="3">
        <v>189.99</v>
      </c>
      <c r="AB37" s="3">
        <v>0</v>
      </c>
      <c r="AC37" s="3">
        <v>0</v>
      </c>
      <c r="AE37" s="3">
        <v>189.99</v>
      </c>
      <c r="AF37" s="3">
        <v>0</v>
      </c>
      <c r="AG37" s="3">
        <v>0</v>
      </c>
      <c r="AI37" s="3">
        <v>0</v>
      </c>
      <c r="AJ37" s="3">
        <v>0</v>
      </c>
      <c r="AK37" s="3">
        <v>0</v>
      </c>
      <c r="AL37" s="3"/>
      <c r="AN37" s="3">
        <v>0</v>
      </c>
      <c r="AO37" s="3">
        <v>0</v>
      </c>
      <c r="AP37" s="3">
        <v>0</v>
      </c>
      <c r="AQ37" s="18"/>
      <c r="AR37" s="3">
        <v>0</v>
      </c>
      <c r="AS37" s="3">
        <v>0</v>
      </c>
      <c r="AT37" s="3">
        <v>0</v>
      </c>
      <c r="AU37" s="32">
        <f t="shared" si="4"/>
        <v>0</v>
      </c>
      <c r="AV37" s="3">
        <f t="shared" si="1"/>
        <v>759.96</v>
      </c>
      <c r="AW37" s="3">
        <f t="shared" si="1"/>
        <v>0</v>
      </c>
      <c r="AX37" s="3">
        <f t="shared" si="1"/>
        <v>0</v>
      </c>
      <c r="AY37" s="3">
        <f t="shared" si="3"/>
        <v>759.96</v>
      </c>
    </row>
    <row r="38" spans="1:51" ht="13.5" thickBot="1" x14ac:dyDescent="0.25">
      <c r="A38" s="1" t="s">
        <v>31</v>
      </c>
      <c r="B38" s="9" t="s">
        <v>117</v>
      </c>
      <c r="C38" s="3">
        <v>115.29</v>
      </c>
      <c r="D38" s="4">
        <v>100.69</v>
      </c>
      <c r="F38" s="5"/>
      <c r="G38" s="9" t="s">
        <v>117</v>
      </c>
      <c r="H38" s="3">
        <v>396.42</v>
      </c>
      <c r="J38" s="3">
        <f t="shared" si="2"/>
        <v>612.40000000000009</v>
      </c>
      <c r="K38" s="1" t="s">
        <v>86</v>
      </c>
      <c r="L38" s="1" t="s">
        <v>222</v>
      </c>
      <c r="M38" s="1" t="s">
        <v>223</v>
      </c>
      <c r="N38" s="1">
        <v>2</v>
      </c>
      <c r="O38" s="1" t="s">
        <v>86</v>
      </c>
      <c r="P38" s="1" t="s">
        <v>31</v>
      </c>
      <c r="R38" s="3">
        <v>166.53</v>
      </c>
      <c r="S38" s="3">
        <v>145.43</v>
      </c>
      <c r="T38" s="3">
        <v>388.02</v>
      </c>
      <c r="V38" s="3">
        <v>149.44999999999999</v>
      </c>
      <c r="W38" s="3">
        <v>130.52000000000001</v>
      </c>
      <c r="X38" s="3">
        <v>396.42</v>
      </c>
      <c r="Y38" s="3"/>
      <c r="AA38" s="3">
        <v>183.61</v>
      </c>
      <c r="AB38" s="3">
        <v>160.35</v>
      </c>
      <c r="AC38" s="3">
        <v>396.42</v>
      </c>
      <c r="AE38" s="3">
        <v>115.29</v>
      </c>
      <c r="AF38" s="3">
        <v>100.69</v>
      </c>
      <c r="AG38" s="3">
        <v>396.42</v>
      </c>
      <c r="AI38" s="3">
        <v>0</v>
      </c>
      <c r="AJ38" s="3">
        <v>0</v>
      </c>
      <c r="AK38" s="3">
        <v>0</v>
      </c>
      <c r="AL38" s="3"/>
      <c r="AN38" s="3">
        <v>0</v>
      </c>
      <c r="AO38" s="3">
        <v>0</v>
      </c>
      <c r="AP38" s="3">
        <v>0</v>
      </c>
      <c r="AQ38" s="18"/>
      <c r="AR38" s="3">
        <v>0</v>
      </c>
      <c r="AS38" s="3">
        <v>0</v>
      </c>
      <c r="AT38" s="3">
        <v>0</v>
      </c>
      <c r="AU38" s="32">
        <f t="shared" si="4"/>
        <v>0</v>
      </c>
      <c r="AV38" s="3">
        <f t="shared" si="1"/>
        <v>614.88</v>
      </c>
      <c r="AW38" s="3">
        <f t="shared" si="1"/>
        <v>536.99</v>
      </c>
      <c r="AX38" s="3">
        <f t="shared" si="1"/>
        <v>1577.2800000000002</v>
      </c>
      <c r="AY38" s="3">
        <f t="shared" si="3"/>
        <v>2729.15</v>
      </c>
    </row>
    <row r="39" spans="1:51" ht="13.5" thickBot="1" x14ac:dyDescent="0.25">
      <c r="A39" s="1" t="s">
        <v>32</v>
      </c>
      <c r="B39" s="9" t="s">
        <v>117</v>
      </c>
      <c r="C39" s="3">
        <v>546.55999999999995</v>
      </c>
      <c r="D39" s="4">
        <v>477.32</v>
      </c>
      <c r="F39" s="5"/>
      <c r="G39" s="9" t="s">
        <v>117</v>
      </c>
      <c r="H39" s="3">
        <v>264.88</v>
      </c>
      <c r="J39" s="3">
        <f t="shared" si="2"/>
        <v>1288.7599999999998</v>
      </c>
      <c r="K39" s="1" t="s">
        <v>86</v>
      </c>
      <c r="L39" s="1" t="s">
        <v>222</v>
      </c>
      <c r="M39" s="1" t="s">
        <v>223</v>
      </c>
      <c r="N39" s="1">
        <v>3</v>
      </c>
      <c r="O39" s="1" t="s">
        <v>86</v>
      </c>
      <c r="P39" s="1" t="s">
        <v>32</v>
      </c>
      <c r="R39" s="3">
        <v>854</v>
      </c>
      <c r="S39" s="3">
        <v>745.82</v>
      </c>
      <c r="T39" s="3">
        <v>259.27</v>
      </c>
      <c r="V39" s="3">
        <v>1272.46</v>
      </c>
      <c r="W39" s="3">
        <v>1111.27</v>
      </c>
      <c r="X39" s="3">
        <v>264.88</v>
      </c>
      <c r="Y39" s="3"/>
      <c r="AA39" s="3">
        <v>1319.43</v>
      </c>
      <c r="AB39" s="3">
        <v>1152.29</v>
      </c>
      <c r="AC39" s="3">
        <v>264.88</v>
      </c>
      <c r="AE39" s="3">
        <v>546.55999999999995</v>
      </c>
      <c r="AF39" s="3">
        <v>477.32</v>
      </c>
      <c r="AG39" s="3">
        <v>264.88</v>
      </c>
      <c r="AI39" s="3">
        <v>0</v>
      </c>
      <c r="AJ39" s="3">
        <v>0</v>
      </c>
      <c r="AK39" s="3">
        <v>0</v>
      </c>
      <c r="AL39" s="3"/>
      <c r="AN39" s="3">
        <v>0</v>
      </c>
      <c r="AO39" s="3">
        <v>0</v>
      </c>
      <c r="AP39" s="3">
        <v>0</v>
      </c>
      <c r="AQ39" s="18"/>
      <c r="AR39" s="3">
        <v>0</v>
      </c>
      <c r="AS39" s="3">
        <v>0</v>
      </c>
      <c r="AT39" s="3">
        <v>0</v>
      </c>
      <c r="AU39" s="32">
        <f t="shared" si="4"/>
        <v>0</v>
      </c>
      <c r="AV39" s="3">
        <f t="shared" si="1"/>
        <v>3992.4500000000003</v>
      </c>
      <c r="AW39" s="3">
        <f t="shared" si="1"/>
        <v>3486.7000000000003</v>
      </c>
      <c r="AX39" s="3">
        <f t="shared" si="1"/>
        <v>1053.9099999999999</v>
      </c>
      <c r="AY39" s="3">
        <f t="shared" si="3"/>
        <v>8533.0600000000013</v>
      </c>
    </row>
    <row r="40" spans="1:51" ht="13.5" thickBot="1" x14ac:dyDescent="0.25">
      <c r="A40" s="1" t="s">
        <v>33</v>
      </c>
      <c r="B40" s="9" t="s">
        <v>117</v>
      </c>
      <c r="C40" s="3">
        <v>388.57</v>
      </c>
      <c r="D40" s="4">
        <v>339.35</v>
      </c>
      <c r="F40" s="5"/>
      <c r="G40" s="9" t="s">
        <v>117</v>
      </c>
      <c r="H40" s="3">
        <v>396.42</v>
      </c>
      <c r="J40" s="3">
        <f t="shared" si="2"/>
        <v>1124.3400000000001</v>
      </c>
      <c r="K40" s="1" t="s">
        <v>86</v>
      </c>
      <c r="L40" s="1" t="s">
        <v>222</v>
      </c>
      <c r="M40" s="1" t="s">
        <v>223</v>
      </c>
      <c r="N40" s="1">
        <v>4</v>
      </c>
      <c r="O40" s="1" t="s">
        <v>86</v>
      </c>
      <c r="P40" s="1" t="s">
        <v>33</v>
      </c>
      <c r="R40" s="3">
        <v>380.03</v>
      </c>
      <c r="S40" s="3">
        <v>331.89</v>
      </c>
      <c r="T40" s="3">
        <v>388.02</v>
      </c>
      <c r="V40" s="3">
        <v>213.5</v>
      </c>
      <c r="W40" s="3">
        <v>186.46</v>
      </c>
      <c r="X40" s="3">
        <v>396.42</v>
      </c>
      <c r="Y40" s="3"/>
      <c r="AA40" s="3">
        <v>478.24</v>
      </c>
      <c r="AB40" s="3">
        <v>417.66</v>
      </c>
      <c r="AC40" s="3">
        <v>396.42</v>
      </c>
      <c r="AE40" s="3">
        <v>388.57</v>
      </c>
      <c r="AF40" s="3">
        <v>339.35</v>
      </c>
      <c r="AG40" s="3">
        <v>396.42</v>
      </c>
      <c r="AI40" s="3">
        <v>0</v>
      </c>
      <c r="AJ40" s="3">
        <v>0</v>
      </c>
      <c r="AK40" s="3">
        <v>0</v>
      </c>
      <c r="AL40" s="3"/>
      <c r="AN40" s="3">
        <v>0</v>
      </c>
      <c r="AO40" s="3">
        <v>0</v>
      </c>
      <c r="AP40" s="3">
        <v>0</v>
      </c>
      <c r="AQ40" s="18"/>
      <c r="AR40" s="3">
        <v>0</v>
      </c>
      <c r="AS40" s="3">
        <v>0</v>
      </c>
      <c r="AT40" s="3">
        <v>0</v>
      </c>
      <c r="AU40" s="32">
        <f t="shared" si="4"/>
        <v>0</v>
      </c>
      <c r="AV40" s="3">
        <f t="shared" ref="AV40:AX73" si="5">SUM(R40,V40,AA40,AE40,AI40,AN40,AR40)</f>
        <v>1460.34</v>
      </c>
      <c r="AW40" s="3">
        <f t="shared" si="5"/>
        <v>1275.3600000000001</v>
      </c>
      <c r="AX40" s="3">
        <f t="shared" si="5"/>
        <v>1577.2800000000002</v>
      </c>
      <c r="AY40" s="3">
        <f t="shared" si="3"/>
        <v>4312.9799999999996</v>
      </c>
    </row>
    <row r="41" spans="1:51" ht="13.5" thickBot="1" x14ac:dyDescent="0.25">
      <c r="A41" s="1" t="s">
        <v>34</v>
      </c>
      <c r="B41" s="9" t="s">
        <v>117</v>
      </c>
      <c r="C41" s="3">
        <v>12.81</v>
      </c>
      <c r="D41" s="4">
        <v>11.19</v>
      </c>
      <c r="F41" s="5"/>
      <c r="G41" s="9" t="s">
        <v>117</v>
      </c>
      <c r="H41" s="3">
        <v>264.88</v>
      </c>
      <c r="J41" s="3">
        <f t="shared" si="2"/>
        <v>288.88</v>
      </c>
      <c r="K41" s="1" t="s">
        <v>86</v>
      </c>
      <c r="L41" s="1" t="s">
        <v>222</v>
      </c>
      <c r="M41" s="1" t="s">
        <v>223</v>
      </c>
      <c r="N41" s="1">
        <v>5</v>
      </c>
      <c r="O41" s="1" t="s">
        <v>86</v>
      </c>
      <c r="P41" s="1" t="s">
        <v>34</v>
      </c>
      <c r="R41" s="3">
        <v>21.35</v>
      </c>
      <c r="S41" s="3">
        <v>18.649999999999999</v>
      </c>
      <c r="T41" s="3">
        <v>259.27</v>
      </c>
      <c r="V41" s="3">
        <v>29.89</v>
      </c>
      <c r="W41" s="3">
        <v>26.1</v>
      </c>
      <c r="X41" s="3">
        <v>264.88</v>
      </c>
      <c r="Y41" s="3"/>
      <c r="Z41" s="77">
        <v>5236</v>
      </c>
      <c r="AA41" s="3">
        <v>29.89</v>
      </c>
      <c r="AB41" s="3">
        <v>26.1</v>
      </c>
      <c r="AC41" s="3">
        <v>264.88</v>
      </c>
      <c r="AE41" s="3">
        <v>12.81</v>
      </c>
      <c r="AF41" s="3">
        <v>11.19</v>
      </c>
      <c r="AG41" s="3">
        <v>264.88</v>
      </c>
      <c r="AI41" s="3">
        <v>0</v>
      </c>
      <c r="AJ41" s="3">
        <v>0</v>
      </c>
      <c r="AK41" s="3">
        <v>0</v>
      </c>
      <c r="AL41" s="3"/>
      <c r="AN41" s="3">
        <v>0</v>
      </c>
      <c r="AO41" s="3">
        <v>0</v>
      </c>
      <c r="AP41" s="3">
        <v>0</v>
      </c>
      <c r="AQ41" s="18"/>
      <c r="AR41" s="3">
        <v>0</v>
      </c>
      <c r="AS41" s="3">
        <v>0</v>
      </c>
      <c r="AT41" s="3">
        <v>0</v>
      </c>
      <c r="AU41" s="32">
        <f t="shared" si="4"/>
        <v>5236</v>
      </c>
      <c r="AV41" s="3">
        <f t="shared" si="5"/>
        <v>93.94</v>
      </c>
      <c r="AW41" s="3">
        <f t="shared" si="5"/>
        <v>82.039999999999992</v>
      </c>
      <c r="AX41" s="3">
        <f t="shared" si="5"/>
        <v>1053.9099999999999</v>
      </c>
      <c r="AY41" s="3">
        <f t="shared" si="3"/>
        <v>1229.8899999999999</v>
      </c>
    </row>
    <row r="42" spans="1:51" ht="13.5" thickBot="1" x14ac:dyDescent="0.25">
      <c r="A42" s="1" t="s">
        <v>35</v>
      </c>
      <c r="B42" s="9" t="s">
        <v>117</v>
      </c>
      <c r="C42" s="3">
        <v>8.5399999999999991</v>
      </c>
      <c r="D42" s="4">
        <v>7.46</v>
      </c>
      <c r="F42" s="5"/>
      <c r="G42" s="9" t="s">
        <v>117</v>
      </c>
      <c r="H42" s="3">
        <v>264.88</v>
      </c>
      <c r="J42" s="3">
        <f t="shared" si="2"/>
        <v>280.88</v>
      </c>
      <c r="K42" s="1" t="s">
        <v>86</v>
      </c>
      <c r="L42" s="1" t="s">
        <v>222</v>
      </c>
      <c r="M42" s="1" t="s">
        <v>223</v>
      </c>
      <c r="N42" s="1">
        <v>6</v>
      </c>
      <c r="O42" s="1" t="s">
        <v>86</v>
      </c>
      <c r="P42" s="1" t="s">
        <v>35</v>
      </c>
      <c r="R42" s="3">
        <v>256.2</v>
      </c>
      <c r="S42" s="3">
        <v>223.75</v>
      </c>
      <c r="T42" s="3">
        <v>259.27</v>
      </c>
      <c r="V42" s="3">
        <v>0</v>
      </c>
      <c r="W42" s="3">
        <v>0</v>
      </c>
      <c r="X42" s="3">
        <v>264.88</v>
      </c>
      <c r="Y42" s="3"/>
      <c r="Z42" s="77">
        <v>47</v>
      </c>
      <c r="AA42" s="3">
        <v>17.079999999999998</v>
      </c>
      <c r="AB42" s="3">
        <v>14.92</v>
      </c>
      <c r="AC42" s="3">
        <v>264.88</v>
      </c>
      <c r="AE42" s="3">
        <v>8.5399999999999991</v>
      </c>
      <c r="AF42" s="3">
        <v>7.46</v>
      </c>
      <c r="AG42" s="3">
        <v>264.88</v>
      </c>
      <c r="AI42" s="3">
        <v>0</v>
      </c>
      <c r="AJ42" s="3">
        <v>0</v>
      </c>
      <c r="AK42" s="3">
        <v>0</v>
      </c>
      <c r="AL42" s="3"/>
      <c r="AN42" s="3">
        <v>0</v>
      </c>
      <c r="AO42" s="3">
        <v>0</v>
      </c>
      <c r="AP42" s="3">
        <v>0</v>
      </c>
      <c r="AQ42" s="18"/>
      <c r="AR42" s="3">
        <v>0</v>
      </c>
      <c r="AS42" s="3">
        <v>0</v>
      </c>
      <c r="AT42" s="3">
        <v>0</v>
      </c>
      <c r="AU42" s="32">
        <f t="shared" si="4"/>
        <v>47</v>
      </c>
      <c r="AV42" s="3">
        <f t="shared" si="5"/>
        <v>281.82</v>
      </c>
      <c r="AW42" s="3">
        <f t="shared" si="5"/>
        <v>246.13</v>
      </c>
      <c r="AX42" s="3">
        <f t="shared" si="5"/>
        <v>1053.9099999999999</v>
      </c>
      <c r="AY42" s="3">
        <f t="shared" si="3"/>
        <v>1581.86</v>
      </c>
    </row>
    <row r="43" spans="1:51" ht="13.5" thickBot="1" x14ac:dyDescent="0.25">
      <c r="A43" s="1" t="s">
        <v>36</v>
      </c>
      <c r="B43" s="9" t="s">
        <v>117</v>
      </c>
      <c r="C43" s="3">
        <v>1857.45</v>
      </c>
      <c r="D43" s="4">
        <v>1622.16</v>
      </c>
      <c r="F43" s="5"/>
      <c r="G43" s="9" t="s">
        <v>117</v>
      </c>
      <c r="H43" s="3">
        <v>529.79</v>
      </c>
      <c r="J43" s="3">
        <f t="shared" si="2"/>
        <v>4009.4</v>
      </c>
      <c r="K43" s="1" t="s">
        <v>86</v>
      </c>
      <c r="L43" s="1" t="s">
        <v>222</v>
      </c>
      <c r="M43" s="1" t="s">
        <v>223</v>
      </c>
      <c r="N43" s="1">
        <v>7</v>
      </c>
      <c r="O43" s="1" t="s">
        <v>86</v>
      </c>
      <c r="P43" s="1" t="s">
        <v>36</v>
      </c>
      <c r="R43" s="3">
        <v>3486.78</v>
      </c>
      <c r="S43" s="3">
        <v>3038.49</v>
      </c>
      <c r="T43" s="3">
        <v>1053.43</v>
      </c>
      <c r="V43" s="3">
        <v>1776.32</v>
      </c>
      <c r="W43" s="3">
        <v>1551.31</v>
      </c>
      <c r="X43" s="3">
        <v>529.79</v>
      </c>
      <c r="Y43" s="3"/>
      <c r="Z43" s="77">
        <f>902+4013</f>
        <v>4915</v>
      </c>
      <c r="AA43" s="3">
        <v>1767.78</v>
      </c>
      <c r="AB43" s="3">
        <v>1543.85</v>
      </c>
      <c r="AC43" s="3">
        <v>529.79</v>
      </c>
      <c r="AE43" s="3">
        <v>1857.45</v>
      </c>
      <c r="AF43" s="3">
        <v>1622.16</v>
      </c>
      <c r="AG43" s="3">
        <v>529.79</v>
      </c>
      <c r="AI43" s="3">
        <v>0</v>
      </c>
      <c r="AJ43" s="3">
        <v>0</v>
      </c>
      <c r="AK43" s="3">
        <v>0</v>
      </c>
      <c r="AL43" s="3"/>
      <c r="AN43" s="3">
        <v>0</v>
      </c>
      <c r="AO43" s="3">
        <v>0</v>
      </c>
      <c r="AP43" s="3">
        <v>0</v>
      </c>
      <c r="AQ43" s="18"/>
      <c r="AR43" s="3">
        <v>0</v>
      </c>
      <c r="AS43" s="3">
        <v>0</v>
      </c>
      <c r="AT43" s="3">
        <v>0</v>
      </c>
      <c r="AU43" s="32">
        <f t="shared" si="4"/>
        <v>4915</v>
      </c>
      <c r="AV43" s="3">
        <f t="shared" si="5"/>
        <v>8888.33</v>
      </c>
      <c r="AW43" s="3">
        <f t="shared" si="5"/>
        <v>7755.8099999999995</v>
      </c>
      <c r="AX43" s="3">
        <f t="shared" si="5"/>
        <v>2642.8</v>
      </c>
      <c r="AY43" s="3">
        <f t="shared" si="3"/>
        <v>19286.939999999999</v>
      </c>
    </row>
    <row r="44" spans="1:51" ht="13.5" thickBot="1" x14ac:dyDescent="0.25">
      <c r="A44" s="1" t="s">
        <v>2</v>
      </c>
      <c r="B44" s="9" t="s">
        <v>117</v>
      </c>
      <c r="C44" s="3">
        <v>189.99</v>
      </c>
      <c r="D44" s="4">
        <v>0</v>
      </c>
      <c r="F44" s="5"/>
      <c r="G44" s="13" t="s">
        <v>119</v>
      </c>
      <c r="H44" s="3">
        <v>0</v>
      </c>
      <c r="J44" s="3">
        <f t="shared" si="2"/>
        <v>189.99</v>
      </c>
      <c r="K44" s="1" t="s">
        <v>86</v>
      </c>
      <c r="L44" s="1" t="s">
        <v>222</v>
      </c>
      <c r="M44" s="1" t="s">
        <v>223</v>
      </c>
      <c r="O44" s="1" t="s">
        <v>86</v>
      </c>
      <c r="P44" s="1" t="s">
        <v>2</v>
      </c>
      <c r="R44" s="3">
        <v>189.99</v>
      </c>
      <c r="S44" s="3">
        <v>0</v>
      </c>
      <c r="T44" s="3">
        <v>0</v>
      </c>
      <c r="V44" s="3">
        <v>189.99</v>
      </c>
      <c r="W44" s="3">
        <v>0</v>
      </c>
      <c r="X44" s="3">
        <v>0</v>
      </c>
      <c r="Y44" s="3"/>
      <c r="AA44" s="3">
        <v>189.99</v>
      </c>
      <c r="AB44" s="3">
        <v>0</v>
      </c>
      <c r="AC44" s="3">
        <v>0</v>
      </c>
      <c r="AE44" s="3">
        <v>189.99</v>
      </c>
      <c r="AF44" s="3">
        <v>0</v>
      </c>
      <c r="AG44" s="3">
        <v>0</v>
      </c>
      <c r="AI44" s="3">
        <v>0</v>
      </c>
      <c r="AJ44" s="3">
        <v>0</v>
      </c>
      <c r="AK44" s="3">
        <v>0</v>
      </c>
      <c r="AL44" s="3"/>
      <c r="AN44" s="3">
        <v>0</v>
      </c>
      <c r="AO44" s="3">
        <v>0</v>
      </c>
      <c r="AP44" s="3">
        <v>0</v>
      </c>
      <c r="AQ44" s="18"/>
      <c r="AR44" s="3">
        <v>0</v>
      </c>
      <c r="AS44" s="3">
        <v>0</v>
      </c>
      <c r="AT44" s="3">
        <v>0</v>
      </c>
      <c r="AU44" s="32">
        <f t="shared" si="4"/>
        <v>0</v>
      </c>
      <c r="AV44" s="3">
        <f t="shared" si="5"/>
        <v>759.96</v>
      </c>
      <c r="AW44" s="3">
        <f t="shared" si="5"/>
        <v>0</v>
      </c>
      <c r="AX44" s="3">
        <f t="shared" si="5"/>
        <v>0</v>
      </c>
      <c r="AY44" s="3">
        <f t="shared" si="3"/>
        <v>759.96</v>
      </c>
    </row>
    <row r="45" spans="1:51" ht="13.5" thickBot="1" x14ac:dyDescent="0.25">
      <c r="A45" s="1" t="s">
        <v>37</v>
      </c>
      <c r="B45" s="9" t="s">
        <v>117</v>
      </c>
      <c r="C45" s="3">
        <v>46.97</v>
      </c>
      <c r="D45" s="4">
        <v>41.02</v>
      </c>
      <c r="F45" s="5"/>
      <c r="G45" s="9" t="s">
        <v>117</v>
      </c>
      <c r="H45" s="3">
        <v>264.88</v>
      </c>
      <c r="J45" s="3">
        <f t="shared" si="2"/>
        <v>352.87</v>
      </c>
      <c r="K45" s="1" t="s">
        <v>86</v>
      </c>
      <c r="L45" s="1" t="s">
        <v>222</v>
      </c>
      <c r="M45" s="1" t="s">
        <v>223</v>
      </c>
      <c r="N45" s="1">
        <v>8</v>
      </c>
      <c r="O45" s="1" t="s">
        <v>86</v>
      </c>
      <c r="P45" s="1" t="s">
        <v>37</v>
      </c>
      <c r="R45" s="3">
        <v>42.7</v>
      </c>
      <c r="S45" s="3">
        <v>37.29</v>
      </c>
      <c r="T45" s="3">
        <v>259.27</v>
      </c>
      <c r="V45" s="3">
        <v>17.079999999999998</v>
      </c>
      <c r="W45" s="3">
        <v>14.92</v>
      </c>
      <c r="X45" s="3">
        <v>264.88</v>
      </c>
      <c r="Y45" s="3"/>
      <c r="Z45" s="77">
        <v>214</v>
      </c>
      <c r="AA45" s="3">
        <v>76.86</v>
      </c>
      <c r="AB45" s="3">
        <v>67.12</v>
      </c>
      <c r="AC45" s="3">
        <v>264.88</v>
      </c>
      <c r="AE45" s="3">
        <v>46.97</v>
      </c>
      <c r="AF45" s="3">
        <v>41.02</v>
      </c>
      <c r="AG45" s="3">
        <v>264.88</v>
      </c>
      <c r="AI45" s="3">
        <v>0</v>
      </c>
      <c r="AJ45" s="3">
        <v>0</v>
      </c>
      <c r="AK45" s="3">
        <v>0</v>
      </c>
      <c r="AL45" s="3"/>
      <c r="AN45" s="3">
        <v>0</v>
      </c>
      <c r="AO45" s="3">
        <v>0</v>
      </c>
      <c r="AP45" s="3">
        <v>0</v>
      </c>
      <c r="AQ45" s="18"/>
      <c r="AR45" s="3">
        <v>0</v>
      </c>
      <c r="AS45" s="3">
        <v>0</v>
      </c>
      <c r="AT45" s="3">
        <v>0</v>
      </c>
      <c r="AU45" s="32">
        <f t="shared" si="4"/>
        <v>214</v>
      </c>
      <c r="AV45" s="3">
        <f t="shared" si="5"/>
        <v>183.60999999999999</v>
      </c>
      <c r="AW45" s="3">
        <f t="shared" si="5"/>
        <v>160.35000000000002</v>
      </c>
      <c r="AX45" s="3">
        <f t="shared" si="5"/>
        <v>1053.9099999999999</v>
      </c>
      <c r="AY45" s="3">
        <f t="shared" si="3"/>
        <v>1397.87</v>
      </c>
    </row>
    <row r="46" spans="1:51" ht="13.5" thickBot="1" x14ac:dyDescent="0.25">
      <c r="A46" s="1" t="s">
        <v>131</v>
      </c>
      <c r="B46" s="9" t="s">
        <v>144</v>
      </c>
      <c r="C46" s="3">
        <v>0</v>
      </c>
      <c r="D46" s="4">
        <v>0</v>
      </c>
      <c r="F46" s="5"/>
      <c r="G46" s="9" t="s">
        <v>144</v>
      </c>
      <c r="H46" s="3">
        <v>0</v>
      </c>
      <c r="J46" s="3">
        <f t="shared" si="2"/>
        <v>0</v>
      </c>
      <c r="K46" s="1" t="s">
        <v>86</v>
      </c>
      <c r="L46" s="1" t="s">
        <v>205</v>
      </c>
      <c r="M46" s="1" t="s">
        <v>206</v>
      </c>
      <c r="O46" s="1" t="s">
        <v>86</v>
      </c>
      <c r="P46" s="1" t="s">
        <v>148</v>
      </c>
      <c r="R46" s="3">
        <v>367.71</v>
      </c>
      <c r="S46" s="3">
        <v>0</v>
      </c>
      <c r="T46" s="3">
        <v>0</v>
      </c>
      <c r="V46" s="3">
        <v>367.71</v>
      </c>
      <c r="W46" s="3">
        <v>0</v>
      </c>
      <c r="X46" s="3">
        <v>0</v>
      </c>
      <c r="Y46" s="3"/>
      <c r="AA46" s="3">
        <v>367.71</v>
      </c>
      <c r="AB46" s="3">
        <v>0</v>
      </c>
      <c r="AC46" s="3">
        <v>0</v>
      </c>
      <c r="AE46" s="3">
        <v>0</v>
      </c>
      <c r="AF46" s="3">
        <v>0</v>
      </c>
      <c r="AG46" s="3">
        <v>0</v>
      </c>
      <c r="AI46" s="3">
        <v>0</v>
      </c>
      <c r="AJ46" s="3">
        <v>0</v>
      </c>
      <c r="AK46" s="3">
        <v>0</v>
      </c>
      <c r="AL46" s="3"/>
      <c r="AN46" s="3">
        <v>0</v>
      </c>
      <c r="AO46" s="3">
        <v>0</v>
      </c>
      <c r="AP46" s="3">
        <v>0</v>
      </c>
      <c r="AQ46" s="18"/>
      <c r="AR46" s="3">
        <v>0</v>
      </c>
      <c r="AS46" s="3">
        <v>0</v>
      </c>
      <c r="AT46" s="3">
        <v>0</v>
      </c>
      <c r="AU46" s="32">
        <f t="shared" si="4"/>
        <v>0</v>
      </c>
      <c r="AV46" s="3">
        <f t="shared" si="5"/>
        <v>1103.1299999999999</v>
      </c>
      <c r="AW46" s="3">
        <f t="shared" si="5"/>
        <v>0</v>
      </c>
      <c r="AX46" s="3">
        <f t="shared" si="5"/>
        <v>0</v>
      </c>
      <c r="AY46" s="3">
        <f t="shared" si="3"/>
        <v>1103.1299999999999</v>
      </c>
    </row>
    <row r="47" spans="1:51" ht="13.5" thickBot="1" x14ac:dyDescent="0.25">
      <c r="A47" s="1" t="s">
        <v>131</v>
      </c>
      <c r="B47" s="9" t="s">
        <v>143</v>
      </c>
      <c r="C47" s="3">
        <v>367.71</v>
      </c>
      <c r="D47" s="4">
        <v>0</v>
      </c>
      <c r="F47" s="5"/>
      <c r="G47" s="9" t="s">
        <v>144</v>
      </c>
      <c r="H47" s="3">
        <v>0</v>
      </c>
      <c r="J47" s="3">
        <f t="shared" si="2"/>
        <v>367.71</v>
      </c>
      <c r="K47" s="1" t="s">
        <v>86</v>
      </c>
      <c r="L47" s="1" t="s">
        <v>122</v>
      </c>
      <c r="M47" s="1" t="s">
        <v>223</v>
      </c>
      <c r="O47" s="1" t="s">
        <v>86</v>
      </c>
      <c r="P47" s="1" t="s">
        <v>148</v>
      </c>
      <c r="R47" s="3">
        <v>0</v>
      </c>
      <c r="S47" s="3">
        <v>0</v>
      </c>
      <c r="T47" s="3">
        <v>0</v>
      </c>
      <c r="V47" s="3">
        <v>0</v>
      </c>
      <c r="W47" s="3">
        <v>0</v>
      </c>
      <c r="X47" s="3">
        <v>0</v>
      </c>
      <c r="Y47" s="3"/>
      <c r="AA47" s="3">
        <v>0</v>
      </c>
      <c r="AB47" s="3">
        <v>0</v>
      </c>
      <c r="AC47" s="3">
        <v>0</v>
      </c>
      <c r="AE47" s="3">
        <v>367.71</v>
      </c>
      <c r="AF47" s="3">
        <v>0</v>
      </c>
      <c r="AG47" s="3">
        <v>0</v>
      </c>
      <c r="AI47" s="3">
        <v>0</v>
      </c>
      <c r="AJ47" s="3">
        <v>0</v>
      </c>
      <c r="AK47" s="3">
        <v>0</v>
      </c>
      <c r="AL47" s="3"/>
      <c r="AN47" s="3">
        <v>0</v>
      </c>
      <c r="AO47" s="3">
        <v>0</v>
      </c>
      <c r="AP47" s="3">
        <v>0</v>
      </c>
      <c r="AQ47" s="18"/>
      <c r="AR47" s="3">
        <v>0</v>
      </c>
      <c r="AS47" s="3">
        <v>0</v>
      </c>
      <c r="AT47" s="3">
        <v>0</v>
      </c>
      <c r="AU47" s="32">
        <f t="shared" si="4"/>
        <v>0</v>
      </c>
      <c r="AV47" s="3">
        <f t="shared" si="5"/>
        <v>367.71</v>
      </c>
      <c r="AW47" s="3">
        <f t="shared" si="5"/>
        <v>0</v>
      </c>
      <c r="AX47" s="3">
        <f t="shared" si="5"/>
        <v>0</v>
      </c>
      <c r="AY47" s="3">
        <f t="shared" si="3"/>
        <v>367.71</v>
      </c>
    </row>
    <row r="48" spans="1:51" ht="13.5" thickBot="1" x14ac:dyDescent="0.25">
      <c r="A48" s="1" t="s">
        <v>239</v>
      </c>
      <c r="B48" s="9" t="s">
        <v>143</v>
      </c>
      <c r="C48" s="3">
        <f>13559.53+525.21</f>
        <v>14084.740000000002</v>
      </c>
      <c r="D48" s="4">
        <v>458.68</v>
      </c>
      <c r="F48" s="5"/>
      <c r="G48" s="9" t="s">
        <v>144</v>
      </c>
      <c r="H48" s="3">
        <v>0</v>
      </c>
      <c r="J48" s="3">
        <f t="shared" ref="J48:J49" si="6">C48+D48+H48</f>
        <v>14543.420000000002</v>
      </c>
      <c r="K48" s="1" t="s">
        <v>86</v>
      </c>
      <c r="L48" s="1" t="s">
        <v>222</v>
      </c>
      <c r="M48" s="1" t="s">
        <v>235</v>
      </c>
      <c r="O48" s="1" t="s">
        <v>88</v>
      </c>
      <c r="P48" s="1" t="str">
        <f>A48</f>
        <v>1000400-01</v>
      </c>
      <c r="R48" s="3">
        <v>0</v>
      </c>
      <c r="S48" s="3">
        <v>0</v>
      </c>
      <c r="T48" s="3">
        <v>0</v>
      </c>
      <c r="V48" s="3">
        <v>0</v>
      </c>
      <c r="W48" s="3">
        <v>0</v>
      </c>
      <c r="X48" s="3">
        <v>0</v>
      </c>
      <c r="Y48" s="3"/>
      <c r="Z48" s="77">
        <v>0</v>
      </c>
      <c r="AA48" s="3">
        <v>0</v>
      </c>
      <c r="AB48" s="3">
        <v>0</v>
      </c>
      <c r="AC48" s="3">
        <v>0</v>
      </c>
      <c r="AD48" s="120">
        <v>92004</v>
      </c>
      <c r="AE48" s="3">
        <f>525.21+13559.53</f>
        <v>14084.740000000002</v>
      </c>
      <c r="AF48" s="3">
        <v>458.68</v>
      </c>
      <c r="AG48" s="3">
        <v>0</v>
      </c>
      <c r="AI48" s="3">
        <v>0</v>
      </c>
      <c r="AJ48" s="3">
        <v>0</v>
      </c>
      <c r="AK48" s="3">
        <v>0</v>
      </c>
      <c r="AL48" s="3"/>
      <c r="AN48" s="3">
        <v>0</v>
      </c>
      <c r="AO48" s="3">
        <v>0</v>
      </c>
      <c r="AP48" s="3">
        <v>0</v>
      </c>
      <c r="AQ48" s="18"/>
      <c r="AR48" s="3">
        <v>0</v>
      </c>
      <c r="AS48" s="3">
        <v>0</v>
      </c>
      <c r="AT48" s="3">
        <v>0</v>
      </c>
      <c r="AU48" s="32">
        <f t="shared" ref="AU48:AU49" si="7">+Q48+U48+Z48+AD48+AH48+AM48+AQ48</f>
        <v>92004</v>
      </c>
      <c r="AV48" s="3">
        <f t="shared" ref="AV48:AX49" si="8">SUM(R48,V48,AA48,AE48,AI48,AN48,AR48)</f>
        <v>14084.740000000002</v>
      </c>
      <c r="AW48" s="3">
        <f t="shared" ref="AW48" si="9">SUM(S48,W48,AB48,AF48,AJ48,AO48,AS48)</f>
        <v>458.68</v>
      </c>
      <c r="AX48" s="3">
        <f t="shared" ref="AX48" si="10">SUM(T48,X48,AC48,AG48,AK48,AP48,AT48)</f>
        <v>0</v>
      </c>
      <c r="AY48" s="3">
        <f t="shared" ref="AY48:AY49" si="11">SUM(AV48:AX48)</f>
        <v>14543.420000000002</v>
      </c>
    </row>
    <row r="49" spans="1:54" ht="13.5" thickBot="1" x14ac:dyDescent="0.25">
      <c r="A49" s="1" t="s">
        <v>164</v>
      </c>
      <c r="B49" s="9" t="s">
        <v>143</v>
      </c>
      <c r="C49" s="3">
        <v>4.2699999999999996</v>
      </c>
      <c r="D49" s="4">
        <v>0</v>
      </c>
      <c r="F49" s="5"/>
      <c r="G49" s="9" t="s">
        <v>144</v>
      </c>
      <c r="H49" s="3">
        <v>0</v>
      </c>
      <c r="J49" s="3">
        <f t="shared" si="6"/>
        <v>4.2699999999999996</v>
      </c>
      <c r="K49" s="1" t="s">
        <v>86</v>
      </c>
      <c r="L49" s="1" t="s">
        <v>222</v>
      </c>
      <c r="M49" s="1" t="s">
        <v>235</v>
      </c>
      <c r="O49" s="1" t="s">
        <v>86</v>
      </c>
      <c r="P49" s="1" t="s">
        <v>185</v>
      </c>
      <c r="R49" s="3">
        <v>4.2699999999999996</v>
      </c>
      <c r="S49" s="3">
        <v>0</v>
      </c>
      <c r="T49" s="3">
        <v>0</v>
      </c>
      <c r="V49" s="3">
        <v>0</v>
      </c>
      <c r="W49" s="3">
        <v>0</v>
      </c>
      <c r="X49" s="3">
        <v>0</v>
      </c>
      <c r="Y49" s="3"/>
      <c r="Z49" s="77">
        <v>748</v>
      </c>
      <c r="AA49" s="3">
        <v>4.2699999999999996</v>
      </c>
      <c r="AB49" s="3">
        <v>0</v>
      </c>
      <c r="AC49" s="3">
        <v>0</v>
      </c>
      <c r="AD49" s="18">
        <v>748</v>
      </c>
      <c r="AE49" s="3">
        <v>4.2699999999999996</v>
      </c>
      <c r="AF49" s="3">
        <v>0</v>
      </c>
      <c r="AG49" s="3">
        <v>0</v>
      </c>
      <c r="AI49" s="3">
        <v>0</v>
      </c>
      <c r="AJ49" s="3">
        <v>0</v>
      </c>
      <c r="AK49" s="3">
        <v>0</v>
      </c>
      <c r="AL49" s="3"/>
      <c r="AN49" s="3">
        <v>0</v>
      </c>
      <c r="AO49" s="3">
        <v>0</v>
      </c>
      <c r="AP49" s="3">
        <v>0</v>
      </c>
      <c r="AQ49" s="18"/>
      <c r="AR49" s="3">
        <v>0</v>
      </c>
      <c r="AS49" s="3">
        <v>0</v>
      </c>
      <c r="AT49" s="3">
        <v>0</v>
      </c>
      <c r="AU49" s="32">
        <f t="shared" si="7"/>
        <v>1496</v>
      </c>
      <c r="AV49" s="3">
        <f t="shared" si="8"/>
        <v>12.809999999999999</v>
      </c>
      <c r="AW49" s="3">
        <f t="shared" si="8"/>
        <v>0</v>
      </c>
      <c r="AX49" s="3">
        <f t="shared" si="8"/>
        <v>0</v>
      </c>
      <c r="AY49" s="3">
        <f t="shared" si="11"/>
        <v>12.809999999999999</v>
      </c>
    </row>
    <row r="50" spans="1:54" ht="13.5" thickBot="1" x14ac:dyDescent="0.25">
      <c r="A50" s="1" t="s">
        <v>186</v>
      </c>
      <c r="B50" s="9" t="s">
        <v>143</v>
      </c>
      <c r="C50" s="3">
        <v>533.75</v>
      </c>
      <c r="D50" s="4">
        <v>0</v>
      </c>
      <c r="F50" s="5"/>
      <c r="G50" s="9" t="s">
        <v>144</v>
      </c>
      <c r="H50" s="3">
        <v>0</v>
      </c>
      <c r="J50" s="3">
        <f t="shared" si="2"/>
        <v>533.75</v>
      </c>
      <c r="K50" s="1" t="s">
        <v>86</v>
      </c>
      <c r="L50" s="1" t="s">
        <v>222</v>
      </c>
      <c r="M50" s="1" t="s">
        <v>233</v>
      </c>
      <c r="O50" s="1" t="s">
        <v>86</v>
      </c>
      <c r="P50" s="1" t="s">
        <v>187</v>
      </c>
      <c r="R50" s="3">
        <v>0</v>
      </c>
      <c r="S50" s="3">
        <v>0</v>
      </c>
      <c r="T50" s="3">
        <v>0</v>
      </c>
      <c r="V50" s="3">
        <v>3270.82</v>
      </c>
      <c r="W50" s="3">
        <v>0</v>
      </c>
      <c r="X50" s="3">
        <v>0</v>
      </c>
      <c r="Y50" s="3"/>
      <c r="Z50" s="77">
        <v>242.352</v>
      </c>
      <c r="AA50" s="3">
        <v>1383.48</v>
      </c>
      <c r="AB50" s="3">
        <v>0</v>
      </c>
      <c r="AC50" s="3">
        <v>0</v>
      </c>
      <c r="AD50" s="120">
        <v>93500</v>
      </c>
      <c r="AE50" s="3">
        <v>533.75</v>
      </c>
      <c r="AF50" s="3">
        <v>0</v>
      </c>
      <c r="AG50" s="3">
        <v>0</v>
      </c>
      <c r="AI50" s="3">
        <v>0</v>
      </c>
      <c r="AJ50" s="3">
        <v>0</v>
      </c>
      <c r="AK50" s="3">
        <v>0</v>
      </c>
      <c r="AL50" s="3"/>
      <c r="AN50" s="3">
        <v>0</v>
      </c>
      <c r="AO50" s="3">
        <v>0</v>
      </c>
      <c r="AP50" s="3">
        <v>0</v>
      </c>
      <c r="AQ50" s="18"/>
      <c r="AR50" s="3">
        <v>0</v>
      </c>
      <c r="AS50" s="3">
        <v>0</v>
      </c>
      <c r="AT50" s="3">
        <v>0</v>
      </c>
      <c r="AU50" s="32">
        <f t="shared" si="4"/>
        <v>93742.351999999999</v>
      </c>
      <c r="AV50" s="3">
        <f t="shared" si="5"/>
        <v>5188.05</v>
      </c>
      <c r="AW50" s="3">
        <f t="shared" si="5"/>
        <v>0</v>
      </c>
      <c r="AX50" s="3">
        <f t="shared" si="5"/>
        <v>0</v>
      </c>
      <c r="AY50" s="3">
        <f t="shared" si="3"/>
        <v>5188.05</v>
      </c>
    </row>
    <row r="51" spans="1:54" ht="13.5" thickBot="1" x14ac:dyDescent="0.25">
      <c r="A51" s="1" t="s">
        <v>190</v>
      </c>
      <c r="B51" s="9" t="s">
        <v>143</v>
      </c>
      <c r="C51" s="3">
        <v>34.159999999999997</v>
      </c>
      <c r="D51" s="4">
        <v>29.83</v>
      </c>
      <c r="F51" s="5"/>
      <c r="G51" s="9" t="s">
        <v>144</v>
      </c>
      <c r="H51" s="3">
        <v>0</v>
      </c>
      <c r="J51" s="3">
        <f t="shared" si="2"/>
        <v>63.989999999999995</v>
      </c>
      <c r="K51" s="1" t="s">
        <v>86</v>
      </c>
      <c r="L51" s="1" t="s">
        <v>222</v>
      </c>
      <c r="M51" s="1" t="s">
        <v>233</v>
      </c>
      <c r="O51" s="1" t="s">
        <v>86</v>
      </c>
      <c r="P51" s="1" t="s">
        <v>187</v>
      </c>
      <c r="R51" s="3">
        <v>0</v>
      </c>
      <c r="S51" s="3">
        <v>0</v>
      </c>
      <c r="T51" s="3">
        <v>-193.1</v>
      </c>
      <c r="V51" s="3">
        <v>42.7</v>
      </c>
      <c r="W51" s="3">
        <v>37.29</v>
      </c>
      <c r="X51" s="3">
        <v>0</v>
      </c>
      <c r="Y51" s="3"/>
      <c r="Z51" s="77">
        <v>5984</v>
      </c>
      <c r="AA51" s="3">
        <v>34.159999999999997</v>
      </c>
      <c r="AB51" s="3">
        <v>29.83</v>
      </c>
      <c r="AC51" s="3">
        <v>0</v>
      </c>
      <c r="AD51" s="120">
        <v>5984</v>
      </c>
      <c r="AE51" s="3">
        <v>34.159999999999997</v>
      </c>
      <c r="AF51" s="3">
        <v>29.83</v>
      </c>
      <c r="AG51" s="3">
        <v>0</v>
      </c>
      <c r="AI51" s="3">
        <v>0</v>
      </c>
      <c r="AJ51" s="3">
        <v>0</v>
      </c>
      <c r="AK51" s="3">
        <v>0</v>
      </c>
      <c r="AL51" s="3"/>
      <c r="AN51" s="3">
        <v>0</v>
      </c>
      <c r="AO51" s="3">
        <v>0</v>
      </c>
      <c r="AP51" s="3">
        <v>0</v>
      </c>
      <c r="AQ51" s="18"/>
      <c r="AR51" s="3">
        <v>0</v>
      </c>
      <c r="AS51" s="3">
        <v>0</v>
      </c>
      <c r="AT51" s="3">
        <v>0</v>
      </c>
      <c r="AU51" s="32">
        <f t="shared" si="4"/>
        <v>11968</v>
      </c>
      <c r="AV51" s="3">
        <f t="shared" si="5"/>
        <v>111.02</v>
      </c>
      <c r="AW51" s="3">
        <f t="shared" si="5"/>
        <v>96.95</v>
      </c>
      <c r="AX51" s="3">
        <f t="shared" si="5"/>
        <v>-193.1</v>
      </c>
      <c r="AY51" s="3">
        <f t="shared" si="3"/>
        <v>14.870000000000005</v>
      </c>
    </row>
    <row r="52" spans="1:54" ht="13.5" thickBot="1" x14ac:dyDescent="0.25">
      <c r="A52" s="1" t="s">
        <v>188</v>
      </c>
      <c r="B52" s="9" t="s">
        <v>143</v>
      </c>
      <c r="C52" s="3">
        <v>128.1</v>
      </c>
      <c r="D52" s="4">
        <v>111.87</v>
      </c>
      <c r="F52" s="5"/>
      <c r="G52" s="9" t="s">
        <v>144</v>
      </c>
      <c r="H52" s="3">
        <v>0</v>
      </c>
      <c r="J52" s="3">
        <f>C52+D52+H52</f>
        <v>239.97</v>
      </c>
      <c r="K52" s="1" t="s">
        <v>86</v>
      </c>
      <c r="L52" s="1" t="s">
        <v>222</v>
      </c>
      <c r="M52" s="1" t="s">
        <v>233</v>
      </c>
      <c r="O52" s="1" t="s">
        <v>86</v>
      </c>
      <c r="P52" s="1" t="s">
        <v>148</v>
      </c>
      <c r="R52" s="3">
        <v>200.69</v>
      </c>
      <c r="S52" s="3">
        <v>175.27</v>
      </c>
      <c r="T52" s="3">
        <v>0</v>
      </c>
      <c r="V52" s="3">
        <v>0</v>
      </c>
      <c r="W52" s="3">
        <v>0</v>
      </c>
      <c r="X52" s="3">
        <v>0</v>
      </c>
      <c r="Y52" s="3"/>
      <c r="Z52" s="77">
        <v>27676</v>
      </c>
      <c r="AA52" s="3">
        <v>157.99</v>
      </c>
      <c r="AB52" s="3">
        <v>137.97999999999999</v>
      </c>
      <c r="AC52" s="3">
        <v>0</v>
      </c>
      <c r="AD52" s="120">
        <v>22440</v>
      </c>
      <c r="AE52" s="3">
        <v>128.1</v>
      </c>
      <c r="AF52" s="3">
        <v>111.87</v>
      </c>
      <c r="AG52" s="3">
        <v>0</v>
      </c>
      <c r="AI52" s="3">
        <v>0</v>
      </c>
      <c r="AJ52" s="3">
        <v>0</v>
      </c>
      <c r="AK52" s="3">
        <v>0</v>
      </c>
      <c r="AL52" s="3"/>
      <c r="AN52" s="3">
        <v>0</v>
      </c>
      <c r="AO52" s="3">
        <v>0</v>
      </c>
      <c r="AP52" s="3">
        <v>0</v>
      </c>
      <c r="AQ52" s="18"/>
      <c r="AR52" s="3">
        <v>0</v>
      </c>
      <c r="AS52" s="3">
        <v>0</v>
      </c>
      <c r="AT52" s="3">
        <v>0</v>
      </c>
      <c r="AU52" s="32">
        <f>+Q52+U52+Z52+AD52+AH52+AM52+AQ52</f>
        <v>50116</v>
      </c>
      <c r="AV52" s="3">
        <f>SUM(R52,V52,AA52,AE52,AI52,AN52,AR52)</f>
        <v>486.78</v>
      </c>
      <c r="AW52" s="3">
        <f>SUM(S52,W52,AB52,AF52,AJ52,AO52,AS52)</f>
        <v>425.12</v>
      </c>
      <c r="AX52" s="3">
        <f>SUM(T52,X52,AC52,AG52,AK52,AP52,AT52)</f>
        <v>0</v>
      </c>
      <c r="AY52" s="3">
        <f>SUM(AV52:AX52)</f>
        <v>911.9</v>
      </c>
    </row>
    <row r="53" spans="1:54" ht="13.5" thickBot="1" x14ac:dyDescent="0.25">
      <c r="A53" s="1" t="s">
        <v>163</v>
      </c>
      <c r="B53" s="9" t="s">
        <v>143</v>
      </c>
      <c r="C53" s="3">
        <v>189.99</v>
      </c>
      <c r="D53" s="4">
        <v>0</v>
      </c>
      <c r="F53" s="5"/>
      <c r="G53" s="9" t="s">
        <v>144</v>
      </c>
      <c r="H53" s="3">
        <v>0</v>
      </c>
      <c r="J53" s="3">
        <f t="shared" si="2"/>
        <v>189.99</v>
      </c>
      <c r="K53" s="1" t="s">
        <v>86</v>
      </c>
      <c r="L53" s="1" t="s">
        <v>222</v>
      </c>
      <c r="M53" s="1" t="s">
        <v>233</v>
      </c>
      <c r="O53" s="1" t="s">
        <v>86</v>
      </c>
      <c r="P53" s="1" t="s">
        <v>189</v>
      </c>
      <c r="R53" s="3">
        <v>189.99</v>
      </c>
      <c r="S53" s="3">
        <v>0</v>
      </c>
      <c r="T53" s="3">
        <v>0</v>
      </c>
      <c r="V53" s="3">
        <v>189.99</v>
      </c>
      <c r="W53" s="3">
        <v>0</v>
      </c>
      <c r="X53" s="3">
        <v>0</v>
      </c>
      <c r="Y53" s="3"/>
      <c r="AA53" s="3">
        <v>189.99</v>
      </c>
      <c r="AB53" s="3">
        <v>0</v>
      </c>
      <c r="AC53" s="3">
        <v>0</v>
      </c>
      <c r="AD53" s="120">
        <v>0</v>
      </c>
      <c r="AE53" s="3">
        <v>189.99</v>
      </c>
      <c r="AF53" s="3">
        <v>0</v>
      </c>
      <c r="AG53" s="3">
        <v>0</v>
      </c>
      <c r="AI53" s="3">
        <v>0</v>
      </c>
      <c r="AJ53" s="3">
        <v>0</v>
      </c>
      <c r="AK53" s="3">
        <v>0</v>
      </c>
      <c r="AL53" s="3"/>
      <c r="AN53" s="3">
        <v>0</v>
      </c>
      <c r="AO53" s="3">
        <v>0</v>
      </c>
      <c r="AP53" s="3">
        <v>0</v>
      </c>
      <c r="AQ53" s="18"/>
      <c r="AR53" s="3">
        <v>0</v>
      </c>
      <c r="AS53" s="3">
        <v>0</v>
      </c>
      <c r="AT53" s="3">
        <v>0</v>
      </c>
      <c r="AU53" s="32">
        <f t="shared" si="4"/>
        <v>0</v>
      </c>
      <c r="AV53" s="3">
        <f t="shared" si="5"/>
        <v>759.96</v>
      </c>
      <c r="AW53" s="3">
        <f t="shared" si="5"/>
        <v>0</v>
      </c>
      <c r="AX53" s="3">
        <f t="shared" si="5"/>
        <v>0</v>
      </c>
      <c r="AY53" s="3">
        <f t="shared" si="3"/>
        <v>759.96</v>
      </c>
    </row>
    <row r="54" spans="1:54" ht="13.5" thickBot="1" x14ac:dyDescent="0.25">
      <c r="A54" s="1" t="s">
        <v>165</v>
      </c>
      <c r="B54" s="9" t="s">
        <v>143</v>
      </c>
      <c r="C54" s="3">
        <v>367.71</v>
      </c>
      <c r="D54" s="4">
        <v>0</v>
      </c>
      <c r="F54" s="5"/>
      <c r="G54" s="9" t="s">
        <v>143</v>
      </c>
      <c r="H54" s="3">
        <v>0</v>
      </c>
      <c r="J54" s="3">
        <f t="shared" si="2"/>
        <v>367.71</v>
      </c>
      <c r="K54" s="1" t="s">
        <v>166</v>
      </c>
      <c r="L54" s="1" t="s">
        <v>222</v>
      </c>
      <c r="M54" s="1" t="s">
        <v>233</v>
      </c>
      <c r="O54" s="1" t="s">
        <v>167</v>
      </c>
      <c r="P54" s="1" t="s">
        <v>165</v>
      </c>
      <c r="R54" s="3">
        <v>367.71</v>
      </c>
      <c r="S54" s="3">
        <v>0</v>
      </c>
      <c r="T54" s="3">
        <v>0</v>
      </c>
      <c r="V54" s="3">
        <v>367.71</v>
      </c>
      <c r="W54" s="3">
        <v>0</v>
      </c>
      <c r="X54" s="3">
        <v>0</v>
      </c>
      <c r="Y54" s="3"/>
      <c r="AA54" s="3">
        <v>367.71</v>
      </c>
      <c r="AB54" s="3">
        <v>0</v>
      </c>
      <c r="AC54" s="3">
        <v>0</v>
      </c>
      <c r="AD54" s="120">
        <v>0</v>
      </c>
      <c r="AE54" s="3">
        <v>367.71</v>
      </c>
      <c r="AF54" s="3">
        <v>0</v>
      </c>
      <c r="AG54" s="3">
        <v>0</v>
      </c>
      <c r="AI54" s="3">
        <v>0</v>
      </c>
      <c r="AJ54" s="3">
        <v>0</v>
      </c>
      <c r="AK54" s="3">
        <v>0</v>
      </c>
      <c r="AL54" s="3"/>
      <c r="AN54" s="3">
        <v>0</v>
      </c>
      <c r="AO54" s="3">
        <v>0</v>
      </c>
      <c r="AP54" s="3">
        <v>0</v>
      </c>
      <c r="AQ54" s="18"/>
      <c r="AR54" s="3">
        <v>0</v>
      </c>
      <c r="AS54" s="3">
        <v>0</v>
      </c>
      <c r="AT54" s="3">
        <v>0</v>
      </c>
      <c r="AU54" s="32">
        <f t="shared" si="4"/>
        <v>0</v>
      </c>
      <c r="AV54" s="3">
        <f t="shared" si="5"/>
        <v>1470.84</v>
      </c>
      <c r="AW54" s="3">
        <f t="shared" si="5"/>
        <v>0</v>
      </c>
      <c r="AX54" s="3">
        <f t="shared" si="5"/>
        <v>0</v>
      </c>
      <c r="AY54" s="3">
        <f t="shared" si="3"/>
        <v>1470.84</v>
      </c>
    </row>
    <row r="55" spans="1:54" ht="13.5" thickBot="1" x14ac:dyDescent="0.25">
      <c r="A55" s="1" t="s">
        <v>180</v>
      </c>
      <c r="B55" s="9" t="s">
        <v>143</v>
      </c>
      <c r="C55" s="3">
        <v>0</v>
      </c>
      <c r="D55" s="4">
        <v>0</v>
      </c>
      <c r="F55" s="5"/>
      <c r="G55" s="9" t="s">
        <v>143</v>
      </c>
      <c r="H55" s="3">
        <v>0</v>
      </c>
      <c r="J55" s="3">
        <f t="shared" si="2"/>
        <v>0</v>
      </c>
      <c r="K55" s="1" t="s">
        <v>166</v>
      </c>
      <c r="L55" s="1" t="s">
        <v>122</v>
      </c>
      <c r="M55" s="1" t="s">
        <v>179</v>
      </c>
      <c r="O55" s="1" t="s">
        <v>167</v>
      </c>
      <c r="P55" s="1" t="s">
        <v>165</v>
      </c>
      <c r="R55" s="3">
        <v>99.54</v>
      </c>
      <c r="S55" s="3">
        <v>0</v>
      </c>
      <c r="T55" s="3">
        <v>0</v>
      </c>
      <c r="V55" s="3">
        <v>0</v>
      </c>
      <c r="W55" s="3">
        <v>0</v>
      </c>
      <c r="X55" s="3">
        <v>0</v>
      </c>
      <c r="Y55" s="3"/>
      <c r="AA55" s="3">
        <v>0</v>
      </c>
      <c r="AB55" s="3">
        <v>0</v>
      </c>
      <c r="AC55" s="3">
        <v>0</v>
      </c>
      <c r="AE55" s="3">
        <v>0</v>
      </c>
      <c r="AF55" s="3">
        <v>0</v>
      </c>
      <c r="AG55" s="3">
        <v>0</v>
      </c>
      <c r="AI55" s="3">
        <v>0</v>
      </c>
      <c r="AJ55" s="3">
        <v>0</v>
      </c>
      <c r="AK55" s="3">
        <v>0</v>
      </c>
      <c r="AL55" s="3"/>
      <c r="AN55" s="3">
        <v>0</v>
      </c>
      <c r="AO55" s="3">
        <v>0</v>
      </c>
      <c r="AP55" s="3">
        <v>0</v>
      </c>
      <c r="AQ55" s="18"/>
      <c r="AR55" s="3">
        <v>0</v>
      </c>
      <c r="AS55" s="3">
        <v>0</v>
      </c>
      <c r="AT55" s="3">
        <v>0</v>
      </c>
      <c r="AU55" s="32">
        <f t="shared" si="4"/>
        <v>0</v>
      </c>
      <c r="AV55" s="3">
        <f t="shared" si="5"/>
        <v>99.54</v>
      </c>
      <c r="AW55" s="3">
        <f t="shared" si="5"/>
        <v>0</v>
      </c>
      <c r="AX55" s="3">
        <f t="shared" si="5"/>
        <v>0</v>
      </c>
      <c r="AY55" s="3">
        <f t="shared" si="3"/>
        <v>99.54</v>
      </c>
    </row>
    <row r="56" spans="1:54" ht="13.5" thickBot="1" x14ac:dyDescent="0.25">
      <c r="A56" s="1" t="s">
        <v>152</v>
      </c>
      <c r="B56" s="9" t="s">
        <v>143</v>
      </c>
      <c r="C56" s="3">
        <v>0</v>
      </c>
      <c r="D56" s="4">
        <v>0</v>
      </c>
      <c r="F56" s="5"/>
      <c r="G56" s="9" t="s">
        <v>143</v>
      </c>
      <c r="H56" s="3">
        <v>0</v>
      </c>
      <c r="J56" s="3">
        <f t="shared" si="2"/>
        <v>0</v>
      </c>
      <c r="K56" s="1" t="s">
        <v>166</v>
      </c>
      <c r="L56" s="1" t="s">
        <v>122</v>
      </c>
      <c r="M56" s="1" t="s">
        <v>179</v>
      </c>
      <c r="O56" s="1" t="s">
        <v>167</v>
      </c>
      <c r="P56" s="1" t="str">
        <f>A56</f>
        <v>79-2351-01</v>
      </c>
      <c r="R56" s="3">
        <v>220.52</v>
      </c>
      <c r="S56" s="3">
        <v>0</v>
      </c>
      <c r="T56" s="3">
        <v>0</v>
      </c>
      <c r="V56" s="3">
        <v>0</v>
      </c>
      <c r="W56" s="3">
        <v>0</v>
      </c>
      <c r="X56" s="3">
        <v>0</v>
      </c>
      <c r="Y56" s="3"/>
      <c r="AA56" s="3">
        <v>0</v>
      </c>
      <c r="AB56" s="3">
        <v>0</v>
      </c>
      <c r="AC56" s="3">
        <v>0</v>
      </c>
      <c r="AE56" s="3">
        <v>0</v>
      </c>
      <c r="AF56" s="3">
        <v>0</v>
      </c>
      <c r="AG56" s="3">
        <v>0</v>
      </c>
      <c r="AI56" s="3">
        <v>0</v>
      </c>
      <c r="AJ56" s="3">
        <v>0</v>
      </c>
      <c r="AK56" s="3">
        <v>0</v>
      </c>
      <c r="AL56" s="3"/>
      <c r="AN56" s="3">
        <v>0</v>
      </c>
      <c r="AO56" s="3">
        <v>0</v>
      </c>
      <c r="AP56" s="3">
        <v>0</v>
      </c>
      <c r="AQ56" s="18"/>
      <c r="AR56" s="3">
        <v>0</v>
      </c>
      <c r="AS56" s="3">
        <v>0</v>
      </c>
      <c r="AT56" s="3">
        <v>0</v>
      </c>
      <c r="AU56" s="32">
        <f t="shared" si="4"/>
        <v>0</v>
      </c>
      <c r="AV56" s="3">
        <f t="shared" si="5"/>
        <v>220.52</v>
      </c>
      <c r="AW56" s="3">
        <f t="shared" si="5"/>
        <v>0</v>
      </c>
      <c r="AX56" s="3">
        <f t="shared" si="5"/>
        <v>0</v>
      </c>
      <c r="AY56" s="3">
        <f t="shared" si="3"/>
        <v>220.52</v>
      </c>
    </row>
    <row r="57" spans="1:54" ht="13.5" thickBot="1" x14ac:dyDescent="0.25">
      <c r="A57" s="1" t="s">
        <v>38</v>
      </c>
      <c r="B57" s="9" t="s">
        <v>117</v>
      </c>
      <c r="C57" s="3">
        <v>384.3</v>
      </c>
      <c r="D57" s="4">
        <v>335.62</v>
      </c>
      <c r="F57" s="5"/>
      <c r="G57" s="74" t="s">
        <v>117</v>
      </c>
      <c r="H57" s="3">
        <v>264.88</v>
      </c>
      <c r="J57" s="3">
        <f t="shared" si="2"/>
        <v>984.80000000000007</v>
      </c>
      <c r="K57" s="1" t="s">
        <v>87</v>
      </c>
      <c r="L57" s="1" t="s">
        <v>222</v>
      </c>
      <c r="M57" s="1" t="s">
        <v>236</v>
      </c>
      <c r="O57" s="1" t="s">
        <v>87</v>
      </c>
      <c r="P57" s="1" t="s">
        <v>38</v>
      </c>
      <c r="R57" s="3">
        <v>559.37</v>
      </c>
      <c r="S57" s="3">
        <v>488.51</v>
      </c>
      <c r="T57" s="3">
        <v>263.82</v>
      </c>
      <c r="V57" s="3">
        <v>533.75</v>
      </c>
      <c r="W57" s="3">
        <v>466.14</v>
      </c>
      <c r="X57" s="3">
        <v>264.88</v>
      </c>
      <c r="Y57" s="3"/>
      <c r="Z57" s="77">
        <v>83028</v>
      </c>
      <c r="AA57" s="3">
        <v>473.97</v>
      </c>
      <c r="AB57" s="3">
        <v>413.93</v>
      </c>
      <c r="AC57" s="3">
        <v>264.88</v>
      </c>
      <c r="AD57" s="120">
        <v>67320</v>
      </c>
      <c r="AE57" s="3">
        <v>384.3</v>
      </c>
      <c r="AF57" s="3">
        <v>335.62</v>
      </c>
      <c r="AG57" s="3">
        <v>264.88</v>
      </c>
      <c r="AI57" s="3">
        <v>0</v>
      </c>
      <c r="AJ57" s="3">
        <v>0</v>
      </c>
      <c r="AK57" s="3">
        <v>0</v>
      </c>
      <c r="AL57" s="3"/>
      <c r="AN57" s="3">
        <v>0</v>
      </c>
      <c r="AO57" s="3">
        <v>0</v>
      </c>
      <c r="AP57" s="3">
        <v>0</v>
      </c>
      <c r="AQ57" s="18"/>
      <c r="AR57" s="3">
        <v>0</v>
      </c>
      <c r="AS57" s="3">
        <v>0</v>
      </c>
      <c r="AT57" s="3">
        <v>0</v>
      </c>
      <c r="AU57" s="32">
        <f t="shared" si="4"/>
        <v>150348</v>
      </c>
      <c r="AV57" s="3">
        <f t="shared" si="5"/>
        <v>1951.3899999999999</v>
      </c>
      <c r="AW57" s="3">
        <f t="shared" si="5"/>
        <v>1704.1999999999998</v>
      </c>
      <c r="AX57" s="3">
        <f t="shared" si="5"/>
        <v>1058.46</v>
      </c>
      <c r="AY57" s="3">
        <f t="shared" si="3"/>
        <v>4714.0499999999993</v>
      </c>
    </row>
    <row r="58" spans="1:54" ht="13.5" thickBot="1" x14ac:dyDescent="0.25">
      <c r="A58" s="1" t="s">
        <v>39</v>
      </c>
      <c r="B58" s="9" t="s">
        <v>117</v>
      </c>
      <c r="C58" s="3">
        <v>8.5399999999999991</v>
      </c>
      <c r="D58" s="4">
        <v>7.46</v>
      </c>
      <c r="F58" s="5"/>
      <c r="G58" s="74" t="s">
        <v>117</v>
      </c>
      <c r="H58" s="3">
        <v>264.88</v>
      </c>
      <c r="J58" s="3">
        <f t="shared" si="2"/>
        <v>280.88</v>
      </c>
      <c r="K58" s="1" t="s">
        <v>87</v>
      </c>
      <c r="L58" s="1" t="s">
        <v>222</v>
      </c>
      <c r="M58" s="1" t="s">
        <v>236</v>
      </c>
      <c r="O58" s="1" t="s">
        <v>87</v>
      </c>
      <c r="P58" s="1" t="s">
        <v>39</v>
      </c>
      <c r="R58" s="3">
        <v>8.5399999999999991</v>
      </c>
      <c r="S58" s="3">
        <v>7.46</v>
      </c>
      <c r="T58" s="3">
        <v>263.82</v>
      </c>
      <c r="U58" s="77">
        <v>2244</v>
      </c>
      <c r="V58" s="3">
        <v>12.81</v>
      </c>
      <c r="W58" s="3">
        <v>11.19</v>
      </c>
      <c r="X58" s="3">
        <v>264.88</v>
      </c>
      <c r="Y58" s="3"/>
      <c r="Z58" s="77">
        <v>2244</v>
      </c>
      <c r="AA58" s="3">
        <v>12.81</v>
      </c>
      <c r="AB58" s="3">
        <v>11.19</v>
      </c>
      <c r="AC58" s="3">
        <v>264.88</v>
      </c>
      <c r="AD58" s="120">
        <v>1496</v>
      </c>
      <c r="AE58" s="3">
        <v>8.5399999999999991</v>
      </c>
      <c r="AF58" s="3">
        <v>7.46</v>
      </c>
      <c r="AG58" s="3">
        <v>264.88</v>
      </c>
      <c r="AI58" s="3">
        <v>0</v>
      </c>
      <c r="AJ58" s="3">
        <v>0</v>
      </c>
      <c r="AK58" s="3">
        <v>0</v>
      </c>
      <c r="AL58" s="3"/>
      <c r="AN58" s="3">
        <v>0</v>
      </c>
      <c r="AO58" s="3">
        <v>0</v>
      </c>
      <c r="AP58" s="3">
        <v>0</v>
      </c>
      <c r="AQ58" s="18"/>
      <c r="AR58" s="3">
        <v>0</v>
      </c>
      <c r="AS58" s="3">
        <v>0</v>
      </c>
      <c r="AT58" s="3">
        <v>0</v>
      </c>
      <c r="AU58" s="32">
        <f t="shared" si="4"/>
        <v>5984</v>
      </c>
      <c r="AV58" s="3">
        <f t="shared" si="5"/>
        <v>42.7</v>
      </c>
      <c r="AW58" s="3">
        <f t="shared" si="5"/>
        <v>37.299999999999997</v>
      </c>
      <c r="AX58" s="3">
        <f t="shared" si="5"/>
        <v>1058.46</v>
      </c>
      <c r="AY58" s="3">
        <f t="shared" si="3"/>
        <v>1138.46</v>
      </c>
    </row>
    <row r="59" spans="1:54" ht="13.5" thickBot="1" x14ac:dyDescent="0.25">
      <c r="A59" s="1" t="s">
        <v>40</v>
      </c>
      <c r="B59" s="9" t="s">
        <v>117</v>
      </c>
      <c r="C59" s="3">
        <v>418.46</v>
      </c>
      <c r="D59" s="4">
        <v>365.45</v>
      </c>
      <c r="F59" s="5"/>
      <c r="G59" s="74" t="s">
        <v>117</v>
      </c>
      <c r="H59" s="3">
        <v>264.88</v>
      </c>
      <c r="J59" s="3">
        <f t="shared" si="2"/>
        <v>1048.79</v>
      </c>
      <c r="K59" s="1" t="s">
        <v>87</v>
      </c>
      <c r="L59" s="1" t="s">
        <v>222</v>
      </c>
      <c r="M59" s="1" t="s">
        <v>236</v>
      </c>
      <c r="O59" s="1" t="s">
        <v>87</v>
      </c>
      <c r="P59" s="1" t="s">
        <v>40</v>
      </c>
      <c r="R59" s="3">
        <v>337.33</v>
      </c>
      <c r="S59" s="3">
        <v>294.60000000000002</v>
      </c>
      <c r="T59" s="3">
        <v>263.82</v>
      </c>
      <c r="U59" s="77">
        <v>0</v>
      </c>
      <c r="V59" s="3">
        <v>0</v>
      </c>
      <c r="W59" s="3">
        <v>0</v>
      </c>
      <c r="X59" s="3">
        <v>264.88</v>
      </c>
      <c r="Y59" s="3"/>
      <c r="Z59" s="77">
        <v>33660</v>
      </c>
      <c r="AA59" s="3">
        <v>192.15</v>
      </c>
      <c r="AB59" s="3">
        <v>167.81</v>
      </c>
      <c r="AC59" s="3">
        <v>264.88</v>
      </c>
      <c r="AD59" s="120">
        <v>73304</v>
      </c>
      <c r="AE59" s="3">
        <v>418.46</v>
      </c>
      <c r="AF59" s="3">
        <v>365.45</v>
      </c>
      <c r="AG59" s="3">
        <v>264.88</v>
      </c>
      <c r="AI59" s="3">
        <v>0</v>
      </c>
      <c r="AJ59" s="3">
        <v>0</v>
      </c>
      <c r="AK59" s="3">
        <v>0</v>
      </c>
      <c r="AL59" s="3"/>
      <c r="AN59" s="3">
        <v>0</v>
      </c>
      <c r="AO59" s="3">
        <v>0</v>
      </c>
      <c r="AP59" s="3">
        <v>0</v>
      </c>
      <c r="AQ59" s="18"/>
      <c r="AR59" s="3">
        <v>0</v>
      </c>
      <c r="AS59" s="3">
        <v>0</v>
      </c>
      <c r="AT59" s="3">
        <v>0</v>
      </c>
      <c r="AU59" s="32">
        <f t="shared" si="4"/>
        <v>106964</v>
      </c>
      <c r="AV59" s="3">
        <f t="shared" si="5"/>
        <v>947.94</v>
      </c>
      <c r="AW59" s="3">
        <f t="shared" si="5"/>
        <v>827.86</v>
      </c>
      <c r="AX59" s="3">
        <f t="shared" si="5"/>
        <v>1058.46</v>
      </c>
      <c r="AY59" s="3">
        <f t="shared" si="3"/>
        <v>2834.26</v>
      </c>
      <c r="BB59" s="3"/>
    </row>
    <row r="60" spans="1:54" ht="13.5" thickBot="1" x14ac:dyDescent="0.25">
      <c r="A60" s="1" t="s">
        <v>56</v>
      </c>
      <c r="B60" s="9" t="s">
        <v>117</v>
      </c>
      <c r="C60" s="3">
        <v>93.94</v>
      </c>
      <c r="D60" s="4">
        <v>82.04</v>
      </c>
      <c r="F60" s="5"/>
      <c r="G60" s="25" t="s">
        <v>117</v>
      </c>
      <c r="H60" s="3">
        <v>264.88</v>
      </c>
      <c r="J60" s="3">
        <f t="shared" si="2"/>
        <v>440.86</v>
      </c>
      <c r="K60" s="1" t="s">
        <v>137</v>
      </c>
      <c r="L60" s="1" t="s">
        <v>222</v>
      </c>
      <c r="M60" s="1" t="s">
        <v>230</v>
      </c>
      <c r="O60" s="1" t="s">
        <v>90</v>
      </c>
      <c r="P60" s="1" t="s">
        <v>100</v>
      </c>
      <c r="R60" s="3">
        <v>222.04</v>
      </c>
      <c r="S60" s="3">
        <v>193.91</v>
      </c>
      <c r="T60" s="3">
        <v>262.33</v>
      </c>
      <c r="V60" s="3">
        <v>192.15</v>
      </c>
      <c r="W60" s="3">
        <v>167.81</v>
      </c>
      <c r="X60" s="3">
        <v>264.88</v>
      </c>
      <c r="Y60" s="3"/>
      <c r="AA60" s="3">
        <v>209.23</v>
      </c>
      <c r="AB60" s="3">
        <v>182.73</v>
      </c>
      <c r="AC60" s="3">
        <v>264.88</v>
      </c>
      <c r="AD60" s="120">
        <v>22</v>
      </c>
      <c r="AE60" s="3">
        <v>93.94</v>
      </c>
      <c r="AF60" s="3">
        <v>82.04</v>
      </c>
      <c r="AG60" s="3">
        <v>264.88</v>
      </c>
      <c r="AI60" s="3">
        <v>0</v>
      </c>
      <c r="AJ60" s="3">
        <v>0</v>
      </c>
      <c r="AK60" s="3">
        <v>0</v>
      </c>
      <c r="AL60" s="3"/>
      <c r="AN60" s="3">
        <v>0</v>
      </c>
      <c r="AO60" s="3">
        <v>0</v>
      </c>
      <c r="AP60" s="3">
        <v>0</v>
      </c>
      <c r="AQ60" s="18"/>
      <c r="AR60" s="3">
        <v>0</v>
      </c>
      <c r="AS60" s="3">
        <v>0</v>
      </c>
      <c r="AT60" s="3">
        <v>0</v>
      </c>
      <c r="AU60" s="32">
        <f t="shared" si="4"/>
        <v>22</v>
      </c>
      <c r="AV60" s="3">
        <f t="shared" si="5"/>
        <v>717.3599999999999</v>
      </c>
      <c r="AW60" s="3">
        <f t="shared" si="5"/>
        <v>626.49</v>
      </c>
      <c r="AX60" s="3">
        <f t="shared" si="5"/>
        <v>1056.97</v>
      </c>
      <c r="AY60" s="3">
        <f t="shared" si="3"/>
        <v>2400.8199999999997</v>
      </c>
    </row>
    <row r="61" spans="1:54" ht="13.5" thickBot="1" x14ac:dyDescent="0.25">
      <c r="A61" s="1" t="s">
        <v>41</v>
      </c>
      <c r="B61" s="9" t="s">
        <v>117</v>
      </c>
      <c r="C61" s="3">
        <v>189.99</v>
      </c>
      <c r="D61" s="4">
        <v>0</v>
      </c>
      <c r="F61" s="5"/>
      <c r="G61" s="74" t="s">
        <v>119</v>
      </c>
      <c r="H61" s="3">
        <v>0</v>
      </c>
      <c r="J61" s="3">
        <f t="shared" si="2"/>
        <v>189.99</v>
      </c>
      <c r="K61" s="1" t="s">
        <v>88</v>
      </c>
      <c r="L61" s="1" t="s">
        <v>222</v>
      </c>
      <c r="M61" s="1" t="s">
        <v>235</v>
      </c>
      <c r="N61" s="1">
        <v>1</v>
      </c>
      <c r="O61" s="1" t="s">
        <v>88</v>
      </c>
      <c r="P61" s="1" t="s">
        <v>41</v>
      </c>
      <c r="R61" s="3">
        <v>189.99</v>
      </c>
      <c r="S61" s="3">
        <v>0</v>
      </c>
      <c r="T61" s="3">
        <v>0</v>
      </c>
      <c r="V61" s="3">
        <v>189.99</v>
      </c>
      <c r="W61" s="3">
        <v>0</v>
      </c>
      <c r="X61" s="3">
        <v>0</v>
      </c>
      <c r="Y61" s="3"/>
      <c r="AA61" s="3">
        <v>189.99</v>
      </c>
      <c r="AB61" s="3">
        <v>0</v>
      </c>
      <c r="AC61" s="3">
        <v>0</v>
      </c>
      <c r="AD61" s="120">
        <v>0</v>
      </c>
      <c r="AE61" s="3">
        <v>189.99</v>
      </c>
      <c r="AF61" s="3">
        <v>0</v>
      </c>
      <c r="AG61" s="3">
        <v>0</v>
      </c>
      <c r="AI61" s="3">
        <v>0</v>
      </c>
      <c r="AJ61" s="3">
        <v>0</v>
      </c>
      <c r="AK61" s="3">
        <v>0</v>
      </c>
      <c r="AL61" s="3"/>
      <c r="AN61" s="3">
        <v>0</v>
      </c>
      <c r="AO61" s="3">
        <v>0</v>
      </c>
      <c r="AP61" s="3">
        <v>0</v>
      </c>
      <c r="AQ61" s="18"/>
      <c r="AR61" s="3">
        <v>0</v>
      </c>
      <c r="AS61" s="3">
        <v>0</v>
      </c>
      <c r="AT61" s="3">
        <v>0</v>
      </c>
      <c r="AU61" s="32">
        <f t="shared" si="4"/>
        <v>0</v>
      </c>
      <c r="AV61" s="3">
        <f t="shared" si="5"/>
        <v>759.96</v>
      </c>
      <c r="AW61" s="3">
        <f t="shared" si="5"/>
        <v>0</v>
      </c>
      <c r="AX61" s="3">
        <f t="shared" si="5"/>
        <v>0</v>
      </c>
      <c r="AY61" s="3">
        <f t="shared" si="3"/>
        <v>759.96</v>
      </c>
    </row>
    <row r="62" spans="1:54" ht="13.5" thickBot="1" x14ac:dyDescent="0.25">
      <c r="A62" s="1" t="s">
        <v>42</v>
      </c>
      <c r="B62" s="9" t="s">
        <v>117</v>
      </c>
      <c r="C62" s="3">
        <v>189.99</v>
      </c>
      <c r="D62" s="4">
        <v>0</v>
      </c>
      <c r="F62" s="5"/>
      <c r="G62" s="9" t="s">
        <v>119</v>
      </c>
      <c r="H62" s="3">
        <v>0</v>
      </c>
      <c r="J62" s="3">
        <f t="shared" si="2"/>
        <v>189.99</v>
      </c>
      <c r="K62" s="1" t="s">
        <v>89</v>
      </c>
      <c r="L62" s="1" t="s">
        <v>222</v>
      </c>
      <c r="M62" s="1" t="s">
        <v>235</v>
      </c>
      <c r="N62" s="1">
        <v>2</v>
      </c>
      <c r="O62" s="1" t="s">
        <v>89</v>
      </c>
      <c r="P62" s="1" t="s">
        <v>42</v>
      </c>
      <c r="R62" s="3">
        <v>189.99</v>
      </c>
      <c r="S62" s="3">
        <v>0</v>
      </c>
      <c r="T62" s="3">
        <v>0</v>
      </c>
      <c r="V62" s="3">
        <v>189.99</v>
      </c>
      <c r="W62" s="3">
        <v>0</v>
      </c>
      <c r="X62" s="3">
        <v>0</v>
      </c>
      <c r="Y62" s="3"/>
      <c r="AA62" s="3">
        <v>189.99</v>
      </c>
      <c r="AB62" s="3">
        <v>0</v>
      </c>
      <c r="AC62" s="3">
        <v>0</v>
      </c>
      <c r="AD62" s="120">
        <v>0</v>
      </c>
      <c r="AE62" s="3">
        <v>189.99</v>
      </c>
      <c r="AF62" s="3">
        <v>0</v>
      </c>
      <c r="AG62" s="3">
        <v>0</v>
      </c>
      <c r="AI62" s="3">
        <v>0</v>
      </c>
      <c r="AJ62" s="3">
        <v>0</v>
      </c>
      <c r="AK62" s="3">
        <v>0</v>
      </c>
      <c r="AL62" s="3"/>
      <c r="AN62" s="3">
        <v>0</v>
      </c>
      <c r="AO62" s="3">
        <v>0</v>
      </c>
      <c r="AP62" s="3">
        <v>0</v>
      </c>
      <c r="AQ62" s="18"/>
      <c r="AR62" s="3">
        <v>0</v>
      </c>
      <c r="AS62" s="3">
        <v>0</v>
      </c>
      <c r="AT62" s="3">
        <v>0</v>
      </c>
      <c r="AU62" s="32">
        <f t="shared" si="4"/>
        <v>0</v>
      </c>
      <c r="AV62" s="3">
        <f t="shared" si="5"/>
        <v>759.96</v>
      </c>
      <c r="AW62" s="3">
        <f t="shared" si="5"/>
        <v>0</v>
      </c>
      <c r="AX62" s="3">
        <f t="shared" si="5"/>
        <v>0</v>
      </c>
      <c r="AY62" s="3">
        <f t="shared" si="3"/>
        <v>759.96</v>
      </c>
    </row>
    <row r="63" spans="1:54" ht="13.5" thickBot="1" x14ac:dyDescent="0.25">
      <c r="A63" s="1" t="s">
        <v>94</v>
      </c>
      <c r="B63" s="9" t="s">
        <v>117</v>
      </c>
      <c r="C63" s="3">
        <v>367.71</v>
      </c>
      <c r="D63" s="4">
        <v>0</v>
      </c>
      <c r="F63" s="5"/>
      <c r="G63" s="9" t="s">
        <v>119</v>
      </c>
      <c r="H63" s="3">
        <v>0</v>
      </c>
      <c r="J63" s="3">
        <f t="shared" si="2"/>
        <v>367.71</v>
      </c>
      <c r="K63" s="1" t="s">
        <v>88</v>
      </c>
      <c r="L63" s="1" t="s">
        <v>222</v>
      </c>
      <c r="M63" s="1" t="s">
        <v>235</v>
      </c>
      <c r="N63" s="1">
        <v>3</v>
      </c>
      <c r="O63" s="1" t="s">
        <v>88</v>
      </c>
      <c r="P63" s="1" t="s">
        <v>94</v>
      </c>
      <c r="R63" s="3">
        <v>367.71</v>
      </c>
      <c r="S63" s="3">
        <v>0</v>
      </c>
      <c r="T63" s="3">
        <v>0</v>
      </c>
      <c r="V63" s="3">
        <v>367.71</v>
      </c>
      <c r="W63" s="3">
        <v>0</v>
      </c>
      <c r="X63" s="3">
        <v>0</v>
      </c>
      <c r="Y63" s="3"/>
      <c r="AA63" s="3">
        <v>367.71</v>
      </c>
      <c r="AB63" s="3">
        <v>0</v>
      </c>
      <c r="AC63" s="3">
        <v>0</v>
      </c>
      <c r="AD63" s="120">
        <v>0</v>
      </c>
      <c r="AE63" s="3">
        <v>367.71</v>
      </c>
      <c r="AF63" s="3">
        <v>0</v>
      </c>
      <c r="AG63" s="3">
        <v>0</v>
      </c>
      <c r="AI63" s="3">
        <v>0</v>
      </c>
      <c r="AJ63" s="3">
        <v>0</v>
      </c>
      <c r="AK63" s="3">
        <v>0</v>
      </c>
      <c r="AL63" s="3"/>
      <c r="AN63" s="3">
        <v>0</v>
      </c>
      <c r="AO63" s="3">
        <v>0</v>
      </c>
      <c r="AP63" s="3">
        <v>0</v>
      </c>
      <c r="AQ63" s="18"/>
      <c r="AR63" s="3">
        <v>0</v>
      </c>
      <c r="AS63" s="3">
        <v>0</v>
      </c>
      <c r="AT63" s="3">
        <v>0</v>
      </c>
      <c r="AU63" s="32">
        <f t="shared" si="4"/>
        <v>0</v>
      </c>
      <c r="AV63" s="3">
        <f t="shared" si="5"/>
        <v>1470.84</v>
      </c>
      <c r="AW63" s="3">
        <f t="shared" si="5"/>
        <v>0</v>
      </c>
      <c r="AX63" s="3">
        <f t="shared" si="5"/>
        <v>0</v>
      </c>
      <c r="AY63" s="3">
        <f t="shared" si="3"/>
        <v>1470.84</v>
      </c>
    </row>
    <row r="64" spans="1:54" ht="13.5" thickBot="1" x14ac:dyDescent="0.25">
      <c r="A64" s="1" t="s">
        <v>43</v>
      </c>
      <c r="B64" s="9" t="s">
        <v>117</v>
      </c>
      <c r="C64" s="3">
        <v>189.99</v>
      </c>
      <c r="D64" s="4">
        <v>0</v>
      </c>
      <c r="F64" s="5"/>
      <c r="G64" s="9" t="s">
        <v>119</v>
      </c>
      <c r="H64" s="3">
        <v>0</v>
      </c>
      <c r="J64" s="3">
        <f t="shared" si="2"/>
        <v>189.99</v>
      </c>
      <c r="K64" s="1" t="s">
        <v>88</v>
      </c>
      <c r="L64" s="1" t="s">
        <v>222</v>
      </c>
      <c r="M64" s="1" t="s">
        <v>235</v>
      </c>
      <c r="N64" s="1">
        <v>4</v>
      </c>
      <c r="O64" s="1" t="s">
        <v>88</v>
      </c>
      <c r="P64" s="1" t="s">
        <v>43</v>
      </c>
      <c r="R64" s="3">
        <v>189.99</v>
      </c>
      <c r="S64" s="3">
        <v>0</v>
      </c>
      <c r="T64" s="3">
        <v>0</v>
      </c>
      <c r="V64" s="3">
        <v>189.99</v>
      </c>
      <c r="W64" s="3">
        <v>0</v>
      </c>
      <c r="X64" s="3">
        <v>0</v>
      </c>
      <c r="Y64" s="3"/>
      <c r="AA64" s="3">
        <v>189.99</v>
      </c>
      <c r="AB64" s="3">
        <v>0</v>
      </c>
      <c r="AC64" s="3">
        <v>0</v>
      </c>
      <c r="AE64" s="3">
        <v>189.99</v>
      </c>
      <c r="AF64" s="3">
        <v>0</v>
      </c>
      <c r="AG64" s="3">
        <v>0</v>
      </c>
      <c r="AI64" s="3">
        <v>0</v>
      </c>
      <c r="AJ64" s="3">
        <v>0</v>
      </c>
      <c r="AK64" s="3">
        <v>0</v>
      </c>
      <c r="AL64" s="3"/>
      <c r="AN64" s="3">
        <v>0</v>
      </c>
      <c r="AO64" s="3">
        <v>0</v>
      </c>
      <c r="AP64" s="3">
        <v>0</v>
      </c>
      <c r="AQ64" s="18"/>
      <c r="AR64" s="3">
        <v>0</v>
      </c>
      <c r="AS64" s="3">
        <v>0</v>
      </c>
      <c r="AT64" s="3">
        <v>0</v>
      </c>
      <c r="AU64" s="32">
        <f t="shared" si="4"/>
        <v>0</v>
      </c>
      <c r="AV64" s="3">
        <f t="shared" si="5"/>
        <v>759.96</v>
      </c>
      <c r="AW64" s="3">
        <f t="shared" si="5"/>
        <v>0</v>
      </c>
      <c r="AX64" s="3">
        <f t="shared" si="5"/>
        <v>0</v>
      </c>
      <c r="AY64" s="3">
        <f t="shared" si="3"/>
        <v>759.96</v>
      </c>
    </row>
    <row r="65" spans="1:52" ht="13.5" thickBot="1" x14ac:dyDescent="0.25">
      <c r="A65" s="1" t="s">
        <v>44</v>
      </c>
      <c r="B65" s="9" t="s">
        <v>117</v>
      </c>
      <c r="C65" s="3">
        <v>189.99</v>
      </c>
      <c r="D65" s="4">
        <v>0</v>
      </c>
      <c r="F65" s="5"/>
      <c r="G65" s="9" t="s">
        <v>119</v>
      </c>
      <c r="H65" s="3">
        <v>0</v>
      </c>
      <c r="J65" s="3">
        <f t="shared" si="2"/>
        <v>189.99</v>
      </c>
      <c r="K65" s="1" t="s">
        <v>88</v>
      </c>
      <c r="L65" s="1" t="s">
        <v>222</v>
      </c>
      <c r="M65" s="1" t="s">
        <v>235</v>
      </c>
      <c r="N65" s="1">
        <v>5</v>
      </c>
      <c r="O65" s="1" t="s">
        <v>88</v>
      </c>
      <c r="P65" s="1" t="s">
        <v>44</v>
      </c>
      <c r="R65" s="3">
        <v>189.99</v>
      </c>
      <c r="S65" s="3">
        <v>0</v>
      </c>
      <c r="T65" s="3">
        <v>0</v>
      </c>
      <c r="V65" s="3">
        <v>189.99</v>
      </c>
      <c r="W65" s="3">
        <v>0</v>
      </c>
      <c r="X65" s="3">
        <v>0</v>
      </c>
      <c r="Y65" s="3"/>
      <c r="AA65" s="3">
        <v>189.99</v>
      </c>
      <c r="AB65" s="3">
        <v>0</v>
      </c>
      <c r="AC65" s="3">
        <v>0</v>
      </c>
      <c r="AE65" s="3">
        <v>189.99</v>
      </c>
      <c r="AF65" s="3">
        <v>0</v>
      </c>
      <c r="AG65" s="3">
        <v>0</v>
      </c>
      <c r="AI65" s="3">
        <v>0</v>
      </c>
      <c r="AJ65" s="3">
        <v>0</v>
      </c>
      <c r="AK65" s="3">
        <v>0</v>
      </c>
      <c r="AL65" s="3"/>
      <c r="AN65" s="3">
        <v>0</v>
      </c>
      <c r="AO65" s="3">
        <v>0</v>
      </c>
      <c r="AP65" s="3">
        <v>0</v>
      </c>
      <c r="AQ65" s="18"/>
      <c r="AR65" s="3">
        <v>0</v>
      </c>
      <c r="AS65" s="3">
        <v>0</v>
      </c>
      <c r="AT65" s="3">
        <v>0</v>
      </c>
      <c r="AU65" s="32">
        <f t="shared" si="4"/>
        <v>0</v>
      </c>
      <c r="AV65" s="3">
        <f t="shared" si="5"/>
        <v>759.96</v>
      </c>
      <c r="AW65" s="3">
        <f t="shared" si="5"/>
        <v>0</v>
      </c>
      <c r="AX65" s="3">
        <f t="shared" si="5"/>
        <v>0</v>
      </c>
      <c r="AY65" s="3">
        <f t="shared" si="3"/>
        <v>759.96</v>
      </c>
    </row>
    <row r="66" spans="1:52" ht="13.5" thickBot="1" x14ac:dyDescent="0.25">
      <c r="A66" s="1" t="s">
        <v>1</v>
      </c>
      <c r="B66" s="9" t="s">
        <v>117</v>
      </c>
      <c r="C66" s="3">
        <v>189.99</v>
      </c>
      <c r="D66" s="4">
        <v>0</v>
      </c>
      <c r="F66" s="5"/>
      <c r="G66" s="9" t="s">
        <v>119</v>
      </c>
      <c r="H66" s="3">
        <v>0</v>
      </c>
      <c r="J66" s="3">
        <f t="shared" si="2"/>
        <v>189.99</v>
      </c>
      <c r="K66" s="1" t="s">
        <v>88</v>
      </c>
      <c r="L66" s="1" t="s">
        <v>222</v>
      </c>
      <c r="M66" s="1" t="s">
        <v>235</v>
      </c>
      <c r="O66" s="1" t="s">
        <v>76</v>
      </c>
      <c r="P66" s="1" t="s">
        <v>1</v>
      </c>
      <c r="R66" s="3">
        <v>189.99</v>
      </c>
      <c r="S66" s="3">
        <v>0</v>
      </c>
      <c r="T66" s="3">
        <v>0</v>
      </c>
      <c r="V66" s="3">
        <v>189.99</v>
      </c>
      <c r="W66" s="3">
        <v>0</v>
      </c>
      <c r="X66" s="3">
        <v>0</v>
      </c>
      <c r="Y66" s="3"/>
      <c r="AA66" s="3">
        <v>189.99</v>
      </c>
      <c r="AB66" s="3">
        <v>0</v>
      </c>
      <c r="AC66" s="3">
        <v>0</v>
      </c>
      <c r="AE66" s="3">
        <v>189.99</v>
      </c>
      <c r="AF66" s="3">
        <v>0</v>
      </c>
      <c r="AG66" s="3">
        <v>0</v>
      </c>
      <c r="AI66" s="3">
        <v>0</v>
      </c>
      <c r="AJ66" s="3">
        <v>0</v>
      </c>
      <c r="AK66" s="3">
        <v>0</v>
      </c>
      <c r="AL66" s="3"/>
      <c r="AN66" s="3">
        <v>0</v>
      </c>
      <c r="AO66" s="3">
        <v>0</v>
      </c>
      <c r="AP66" s="3">
        <v>0</v>
      </c>
      <c r="AQ66" s="18"/>
      <c r="AR66" s="3">
        <v>0</v>
      </c>
      <c r="AS66" s="3">
        <v>0</v>
      </c>
      <c r="AT66" s="3">
        <v>0</v>
      </c>
      <c r="AU66" s="32">
        <f t="shared" si="4"/>
        <v>0</v>
      </c>
      <c r="AV66" s="3">
        <f t="shared" si="5"/>
        <v>759.96</v>
      </c>
      <c r="AW66" s="3">
        <f t="shared" si="5"/>
        <v>0</v>
      </c>
      <c r="AX66" s="3">
        <f t="shared" si="5"/>
        <v>0</v>
      </c>
      <c r="AY66" s="3">
        <f t="shared" si="3"/>
        <v>759.96</v>
      </c>
    </row>
    <row r="67" spans="1:52" ht="13.5" thickBot="1" x14ac:dyDescent="0.25">
      <c r="A67" s="1" t="s">
        <v>45</v>
      </c>
      <c r="B67" s="9" t="s">
        <v>117</v>
      </c>
      <c r="C67" s="3">
        <v>93.94</v>
      </c>
      <c r="D67" s="4">
        <v>82.04</v>
      </c>
      <c r="F67" s="5"/>
      <c r="G67" s="9" t="s">
        <v>117</v>
      </c>
      <c r="H67" s="3">
        <v>396.42</v>
      </c>
      <c r="J67" s="3">
        <f t="shared" si="2"/>
        <v>572.40000000000009</v>
      </c>
      <c r="K67" s="1" t="s">
        <v>88</v>
      </c>
      <c r="L67" s="1" t="s">
        <v>222</v>
      </c>
      <c r="M67" s="1" t="s">
        <v>235</v>
      </c>
      <c r="N67" s="1">
        <v>6</v>
      </c>
      <c r="O67" s="1" t="s">
        <v>88</v>
      </c>
      <c r="P67" s="1" t="s">
        <v>45</v>
      </c>
      <c r="R67" s="3">
        <v>17.079999999999998</v>
      </c>
      <c r="S67" s="3">
        <v>14.92</v>
      </c>
      <c r="T67" s="3">
        <v>314.04000000000002</v>
      </c>
      <c r="V67" s="3">
        <v>64.05</v>
      </c>
      <c r="W67" s="3">
        <v>55.94</v>
      </c>
      <c r="X67" s="3">
        <v>396.42</v>
      </c>
      <c r="Y67" s="3"/>
      <c r="Z67" s="77">
        <v>16456</v>
      </c>
      <c r="AA67" s="3">
        <v>59.78</v>
      </c>
      <c r="AB67" s="3">
        <v>52.21</v>
      </c>
      <c r="AC67" s="3">
        <v>396.42</v>
      </c>
      <c r="AE67" s="3">
        <v>93.94</v>
      </c>
      <c r="AF67" s="3">
        <v>82.04</v>
      </c>
      <c r="AG67" s="3">
        <v>396.42</v>
      </c>
      <c r="AI67" s="3">
        <v>0</v>
      </c>
      <c r="AJ67" s="3">
        <v>0</v>
      </c>
      <c r="AK67" s="3">
        <v>0</v>
      </c>
      <c r="AL67" s="3"/>
      <c r="AN67" s="3">
        <v>0</v>
      </c>
      <c r="AO67" s="3">
        <v>0</v>
      </c>
      <c r="AP67" s="3">
        <v>0</v>
      </c>
      <c r="AQ67" s="18"/>
      <c r="AR67" s="3">
        <v>0</v>
      </c>
      <c r="AS67" s="3">
        <v>0</v>
      </c>
      <c r="AT67" s="3">
        <v>0</v>
      </c>
      <c r="AU67" s="32">
        <f t="shared" si="4"/>
        <v>16456</v>
      </c>
      <c r="AV67" s="3">
        <f t="shared" si="5"/>
        <v>234.85</v>
      </c>
      <c r="AW67" s="3">
        <f t="shared" si="5"/>
        <v>205.11</v>
      </c>
      <c r="AX67" s="3">
        <f t="shared" si="5"/>
        <v>1503.3000000000002</v>
      </c>
      <c r="AY67" s="3">
        <f t="shared" si="3"/>
        <v>1943.2600000000002</v>
      </c>
    </row>
    <row r="68" spans="1:52" ht="13.5" thickBot="1" x14ac:dyDescent="0.25">
      <c r="A68" s="1" t="s">
        <v>46</v>
      </c>
      <c r="B68" s="9" t="s">
        <v>117</v>
      </c>
      <c r="C68" s="3">
        <v>0</v>
      </c>
      <c r="D68" s="4">
        <v>0</v>
      </c>
      <c r="F68" s="5"/>
      <c r="G68" s="9" t="s">
        <v>119</v>
      </c>
      <c r="H68" s="3">
        <v>0</v>
      </c>
      <c r="J68" s="3">
        <f t="shared" si="2"/>
        <v>0</v>
      </c>
      <c r="K68" s="1" t="s">
        <v>88</v>
      </c>
      <c r="L68" s="1" t="s">
        <v>122</v>
      </c>
      <c r="M68" s="1" t="s">
        <v>200</v>
      </c>
      <c r="N68" s="1">
        <v>7</v>
      </c>
      <c r="O68" s="1" t="s">
        <v>88</v>
      </c>
      <c r="P68" s="1" t="s">
        <v>46</v>
      </c>
      <c r="R68" s="3">
        <v>4.2699999999999996</v>
      </c>
      <c r="S68" s="3">
        <v>0</v>
      </c>
      <c r="T68" s="3">
        <v>0</v>
      </c>
      <c r="V68" s="3">
        <v>0</v>
      </c>
      <c r="W68" s="3">
        <v>0</v>
      </c>
      <c r="X68" s="3">
        <v>0</v>
      </c>
      <c r="Y68" s="3"/>
      <c r="AA68" s="3">
        <v>0</v>
      </c>
      <c r="AB68" s="3">
        <v>0</v>
      </c>
      <c r="AC68" s="3">
        <v>0</v>
      </c>
      <c r="AE68" s="3">
        <v>0</v>
      </c>
      <c r="AF68" s="3">
        <v>0</v>
      </c>
      <c r="AG68" s="3">
        <v>0</v>
      </c>
      <c r="AI68" s="3">
        <v>0</v>
      </c>
      <c r="AJ68" s="3">
        <v>0</v>
      </c>
      <c r="AK68" s="3">
        <v>0</v>
      </c>
      <c r="AL68" s="3"/>
      <c r="AN68" s="3">
        <v>0</v>
      </c>
      <c r="AO68" s="3">
        <v>0</v>
      </c>
      <c r="AP68" s="3">
        <v>0</v>
      </c>
      <c r="AQ68" s="18"/>
      <c r="AR68" s="3">
        <v>0</v>
      </c>
      <c r="AS68" s="3">
        <v>0</v>
      </c>
      <c r="AT68" s="3">
        <v>0</v>
      </c>
      <c r="AU68" s="32">
        <f t="shared" si="4"/>
        <v>0</v>
      </c>
      <c r="AV68" s="3">
        <f t="shared" si="5"/>
        <v>4.2699999999999996</v>
      </c>
      <c r="AW68" s="3">
        <f t="shared" si="5"/>
        <v>0</v>
      </c>
      <c r="AX68" s="3">
        <f t="shared" si="5"/>
        <v>0</v>
      </c>
      <c r="AY68" s="3">
        <f t="shared" si="3"/>
        <v>4.2699999999999996</v>
      </c>
    </row>
    <row r="69" spans="1:52" ht="13.5" thickBot="1" x14ac:dyDescent="0.25">
      <c r="A69" s="1" t="s">
        <v>47</v>
      </c>
      <c r="B69" s="9" t="s">
        <v>117</v>
      </c>
      <c r="C69" s="3">
        <v>2361.31</v>
      </c>
      <c r="D69" s="4">
        <v>2062.19</v>
      </c>
      <c r="F69" s="5"/>
      <c r="G69" s="9" t="s">
        <v>117</v>
      </c>
      <c r="H69" s="3">
        <v>396.42</v>
      </c>
      <c r="J69" s="3">
        <f t="shared" si="2"/>
        <v>4819.92</v>
      </c>
      <c r="K69" s="1" t="s">
        <v>88</v>
      </c>
      <c r="L69" s="1" t="s">
        <v>222</v>
      </c>
      <c r="M69" s="1" t="s">
        <v>235</v>
      </c>
      <c r="N69" s="1">
        <v>8</v>
      </c>
      <c r="O69" s="1" t="s">
        <v>88</v>
      </c>
      <c r="P69" s="1" t="s">
        <v>47</v>
      </c>
      <c r="R69" s="3">
        <v>2617.5100000000002</v>
      </c>
      <c r="S69" s="3">
        <v>2285.94</v>
      </c>
      <c r="T69" s="3">
        <v>394.04</v>
      </c>
      <c r="V69" s="3">
        <v>2835.28</v>
      </c>
      <c r="W69" s="3">
        <v>2476.12</v>
      </c>
      <c r="X69" s="3">
        <v>396.42</v>
      </c>
      <c r="Y69" s="3"/>
      <c r="AA69" s="3">
        <v>1396.29</v>
      </c>
      <c r="AB69" s="3">
        <v>1219.42</v>
      </c>
      <c r="AC69" s="3">
        <v>396.42</v>
      </c>
      <c r="AD69" s="120">
        <v>413644</v>
      </c>
      <c r="AE69" s="3">
        <v>2361.31</v>
      </c>
      <c r="AF69" s="3">
        <v>2062.19</v>
      </c>
      <c r="AG69" s="3">
        <v>396.42</v>
      </c>
      <c r="AI69" s="3">
        <v>0</v>
      </c>
      <c r="AJ69" s="3">
        <v>0</v>
      </c>
      <c r="AK69" s="3">
        <v>0</v>
      </c>
      <c r="AL69" s="3"/>
      <c r="AN69" s="3">
        <v>0</v>
      </c>
      <c r="AO69" s="3">
        <v>0</v>
      </c>
      <c r="AP69" s="3">
        <v>0</v>
      </c>
      <c r="AQ69" s="18"/>
      <c r="AR69" s="3">
        <v>0</v>
      </c>
      <c r="AS69" s="3">
        <v>0</v>
      </c>
      <c r="AT69" s="3">
        <v>0</v>
      </c>
      <c r="AU69" s="32">
        <f t="shared" si="4"/>
        <v>413644</v>
      </c>
      <c r="AV69" s="3">
        <f t="shared" si="5"/>
        <v>9210.3900000000012</v>
      </c>
      <c r="AW69" s="3">
        <f t="shared" si="5"/>
        <v>8043.67</v>
      </c>
      <c r="AX69" s="3">
        <f t="shared" si="5"/>
        <v>1583.3000000000002</v>
      </c>
      <c r="AY69" s="3">
        <f t="shared" si="3"/>
        <v>18837.36</v>
      </c>
    </row>
    <row r="70" spans="1:52" ht="13.5" thickBot="1" x14ac:dyDescent="0.25">
      <c r="A70" s="1" t="s">
        <v>48</v>
      </c>
      <c r="B70" s="9" t="s">
        <v>117</v>
      </c>
      <c r="C70" s="3">
        <v>140.91</v>
      </c>
      <c r="D70" s="4">
        <v>123.06</v>
      </c>
      <c r="F70" s="5"/>
      <c r="G70" s="9" t="s">
        <v>117</v>
      </c>
      <c r="H70" s="3">
        <v>264.88</v>
      </c>
      <c r="J70" s="3">
        <f t="shared" si="2"/>
        <v>528.85</v>
      </c>
      <c r="K70" s="1" t="s">
        <v>88</v>
      </c>
      <c r="L70" s="1" t="s">
        <v>222</v>
      </c>
      <c r="M70" s="1" t="s">
        <v>235</v>
      </c>
      <c r="N70" s="1">
        <v>9</v>
      </c>
      <c r="O70" s="1" t="s">
        <v>88</v>
      </c>
      <c r="P70" s="1" t="s">
        <v>48</v>
      </c>
      <c r="R70" s="3">
        <v>175.07</v>
      </c>
      <c r="S70" s="3">
        <v>152.88999999999999</v>
      </c>
      <c r="T70" s="3">
        <v>263.3</v>
      </c>
      <c r="V70" s="3">
        <v>145.18</v>
      </c>
      <c r="W70" s="3">
        <v>126.79</v>
      </c>
      <c r="X70" s="3">
        <v>264.88</v>
      </c>
      <c r="Y70" s="3"/>
      <c r="AA70" s="3">
        <v>153.72</v>
      </c>
      <c r="AB70" s="3">
        <v>134.25</v>
      </c>
      <c r="AC70" s="3">
        <v>264.88</v>
      </c>
      <c r="AD70" s="120">
        <v>24684</v>
      </c>
      <c r="AE70" s="3">
        <v>140.91</v>
      </c>
      <c r="AF70" s="3">
        <v>123.06</v>
      </c>
      <c r="AG70" s="3">
        <v>264.88</v>
      </c>
      <c r="AI70" s="3">
        <v>0</v>
      </c>
      <c r="AJ70" s="3">
        <v>0</v>
      </c>
      <c r="AK70" s="3">
        <v>0</v>
      </c>
      <c r="AL70" s="3"/>
      <c r="AN70" s="3">
        <v>0</v>
      </c>
      <c r="AO70" s="3">
        <v>0</v>
      </c>
      <c r="AP70" s="3">
        <v>0</v>
      </c>
      <c r="AQ70" s="18"/>
      <c r="AR70" s="3">
        <v>0</v>
      </c>
      <c r="AS70" s="3">
        <v>0</v>
      </c>
      <c r="AT70" s="3">
        <v>0</v>
      </c>
      <c r="AU70" s="32">
        <f t="shared" si="4"/>
        <v>24684</v>
      </c>
      <c r="AV70" s="3">
        <f t="shared" si="5"/>
        <v>614.88</v>
      </c>
      <c r="AW70" s="3">
        <f t="shared" si="5"/>
        <v>536.99</v>
      </c>
      <c r="AX70" s="3">
        <f t="shared" si="5"/>
        <v>1057.94</v>
      </c>
      <c r="AY70" s="3">
        <f t="shared" si="3"/>
        <v>2209.81</v>
      </c>
    </row>
    <row r="71" spans="1:52" ht="13.5" thickBot="1" x14ac:dyDescent="0.25">
      <c r="A71" s="1" t="s">
        <v>49</v>
      </c>
      <c r="B71" s="9" t="s">
        <v>117</v>
      </c>
      <c r="C71" s="3">
        <v>21.35</v>
      </c>
      <c r="D71" s="4">
        <v>18.649999999999999</v>
      </c>
      <c r="F71" s="5"/>
      <c r="G71" s="9" t="s">
        <v>117</v>
      </c>
      <c r="H71" s="3">
        <v>396.42</v>
      </c>
      <c r="J71" s="3">
        <f t="shared" si="2"/>
        <v>436.42</v>
      </c>
      <c r="K71" s="1" t="s">
        <v>88</v>
      </c>
      <c r="L71" s="1" t="s">
        <v>222</v>
      </c>
      <c r="M71" s="1" t="s">
        <v>235</v>
      </c>
      <c r="N71" s="1">
        <v>10</v>
      </c>
      <c r="O71" s="1" t="s">
        <v>88</v>
      </c>
      <c r="P71" s="1" t="s">
        <v>49</v>
      </c>
      <c r="R71" s="3">
        <v>51.24</v>
      </c>
      <c r="S71" s="3">
        <v>44.75</v>
      </c>
      <c r="T71" s="3">
        <v>394.04</v>
      </c>
      <c r="V71" s="3">
        <v>51.24</v>
      </c>
      <c r="W71" s="3">
        <v>44.75</v>
      </c>
      <c r="X71" s="3">
        <v>396.42</v>
      </c>
      <c r="Y71" s="3"/>
      <c r="AA71" s="3">
        <v>38.43</v>
      </c>
      <c r="AB71" s="3">
        <v>33.56</v>
      </c>
      <c r="AC71" s="3">
        <v>396.42</v>
      </c>
      <c r="AD71" s="120">
        <v>3740</v>
      </c>
      <c r="AE71" s="3">
        <v>21.35</v>
      </c>
      <c r="AF71" s="3">
        <v>18.649999999999999</v>
      </c>
      <c r="AG71" s="3">
        <v>396.42</v>
      </c>
      <c r="AI71" s="3">
        <v>0</v>
      </c>
      <c r="AJ71" s="3">
        <v>0</v>
      </c>
      <c r="AK71" s="3">
        <v>0</v>
      </c>
      <c r="AL71" s="3"/>
      <c r="AN71" s="3">
        <v>0</v>
      </c>
      <c r="AO71" s="3">
        <v>0</v>
      </c>
      <c r="AP71" s="3">
        <v>0</v>
      </c>
      <c r="AQ71" s="18"/>
      <c r="AR71" s="3">
        <v>0</v>
      </c>
      <c r="AS71" s="3">
        <v>0</v>
      </c>
      <c r="AT71" s="3">
        <v>0</v>
      </c>
      <c r="AU71" s="32">
        <f t="shared" si="4"/>
        <v>3740</v>
      </c>
      <c r="AV71" s="3">
        <f t="shared" si="5"/>
        <v>162.26</v>
      </c>
      <c r="AW71" s="3">
        <f t="shared" si="5"/>
        <v>141.71</v>
      </c>
      <c r="AX71" s="3">
        <f t="shared" si="5"/>
        <v>1583.3000000000002</v>
      </c>
      <c r="AY71" s="3">
        <f t="shared" si="3"/>
        <v>1887.2700000000002</v>
      </c>
    </row>
    <row r="72" spans="1:52" ht="13.5" thickBot="1" x14ac:dyDescent="0.25">
      <c r="A72" s="1" t="s">
        <v>50</v>
      </c>
      <c r="B72" s="9" t="s">
        <v>117</v>
      </c>
      <c r="C72" s="3">
        <v>51.24</v>
      </c>
      <c r="D72" s="4">
        <v>44.75</v>
      </c>
      <c r="F72" s="5"/>
      <c r="G72" s="9" t="s">
        <v>117</v>
      </c>
      <c r="H72" s="3">
        <v>264.88</v>
      </c>
      <c r="J72" s="3">
        <f t="shared" si="2"/>
        <v>360.87</v>
      </c>
      <c r="K72" s="1" t="s">
        <v>88</v>
      </c>
      <c r="L72" s="1" t="s">
        <v>222</v>
      </c>
      <c r="M72" s="1" t="s">
        <v>235</v>
      </c>
      <c r="N72" s="1">
        <v>11</v>
      </c>
      <c r="O72" s="1" t="s">
        <v>88</v>
      </c>
      <c r="P72" s="1" t="s">
        <v>50</v>
      </c>
      <c r="R72" s="3">
        <v>42.7</v>
      </c>
      <c r="S72" s="3">
        <v>37.29</v>
      </c>
      <c r="T72" s="3">
        <v>263.3</v>
      </c>
      <c r="V72" s="3">
        <v>25.62</v>
      </c>
      <c r="W72" s="3">
        <v>22.37</v>
      </c>
      <c r="X72" s="3">
        <v>264.88</v>
      </c>
      <c r="Y72" s="3"/>
      <c r="AA72" s="3">
        <v>38.43</v>
      </c>
      <c r="AB72" s="3">
        <v>33.56</v>
      </c>
      <c r="AC72" s="3">
        <v>264.88</v>
      </c>
      <c r="AD72" s="120">
        <v>8976</v>
      </c>
      <c r="AE72" s="3">
        <v>51.24</v>
      </c>
      <c r="AF72" s="3">
        <v>44.75</v>
      </c>
      <c r="AG72" s="3">
        <v>264.88</v>
      </c>
      <c r="AI72" s="3">
        <v>0</v>
      </c>
      <c r="AJ72" s="3">
        <v>0</v>
      </c>
      <c r="AK72" s="3">
        <v>0</v>
      </c>
      <c r="AL72" s="3"/>
      <c r="AN72" s="3">
        <v>0</v>
      </c>
      <c r="AO72" s="3">
        <v>0</v>
      </c>
      <c r="AP72" s="3">
        <v>0</v>
      </c>
      <c r="AQ72" s="18"/>
      <c r="AR72" s="3">
        <v>0</v>
      </c>
      <c r="AS72" s="3">
        <v>0</v>
      </c>
      <c r="AT72" s="3">
        <v>0</v>
      </c>
      <c r="AU72" s="32">
        <f t="shared" si="4"/>
        <v>8976</v>
      </c>
      <c r="AV72" s="3">
        <f t="shared" si="5"/>
        <v>157.99</v>
      </c>
      <c r="AW72" s="3">
        <f t="shared" si="5"/>
        <v>137.97</v>
      </c>
      <c r="AX72" s="3">
        <f t="shared" si="5"/>
        <v>1057.94</v>
      </c>
      <c r="AY72" s="3">
        <f t="shared" si="3"/>
        <v>1353.9</v>
      </c>
    </row>
    <row r="73" spans="1:52" ht="13.5" thickBot="1" x14ac:dyDescent="0.25">
      <c r="A73" s="1" t="s">
        <v>51</v>
      </c>
      <c r="B73" s="9" t="s">
        <v>117</v>
      </c>
      <c r="C73" s="3">
        <v>187.88</v>
      </c>
      <c r="D73" s="4">
        <v>164.08</v>
      </c>
      <c r="F73" s="5"/>
      <c r="G73" s="9" t="s">
        <v>117</v>
      </c>
      <c r="H73" s="3">
        <v>396.42</v>
      </c>
      <c r="J73" s="3">
        <f t="shared" si="2"/>
        <v>748.38000000000011</v>
      </c>
      <c r="K73" s="1" t="s">
        <v>88</v>
      </c>
      <c r="L73" s="1" t="s">
        <v>222</v>
      </c>
      <c r="M73" s="1" t="s">
        <v>235</v>
      </c>
      <c r="N73" s="1">
        <v>12</v>
      </c>
      <c r="O73" s="1" t="s">
        <v>88</v>
      </c>
      <c r="P73" s="1" t="s">
        <v>51</v>
      </c>
      <c r="R73" s="3">
        <v>29.89</v>
      </c>
      <c r="S73" s="3">
        <v>26.1</v>
      </c>
      <c r="T73" s="3">
        <v>394.04</v>
      </c>
      <c r="V73" s="3">
        <v>183.61</v>
      </c>
      <c r="W73" s="3">
        <v>160.35</v>
      </c>
      <c r="X73" s="3">
        <v>396.42</v>
      </c>
      <c r="Y73" s="3"/>
      <c r="AA73" s="3">
        <v>200.69</v>
      </c>
      <c r="AB73" s="3">
        <v>175.27</v>
      </c>
      <c r="AC73" s="3">
        <v>396.42</v>
      </c>
      <c r="AD73" s="120">
        <v>32912</v>
      </c>
      <c r="AE73" s="3">
        <v>187.88</v>
      </c>
      <c r="AF73" s="3">
        <v>164.08</v>
      </c>
      <c r="AG73" s="3">
        <v>396.42</v>
      </c>
      <c r="AI73" s="3">
        <v>0</v>
      </c>
      <c r="AJ73" s="3">
        <v>0</v>
      </c>
      <c r="AK73" s="3">
        <v>0</v>
      </c>
      <c r="AL73" s="3"/>
      <c r="AN73" s="3">
        <v>0</v>
      </c>
      <c r="AO73" s="3">
        <v>0</v>
      </c>
      <c r="AP73" s="3">
        <v>0</v>
      </c>
      <c r="AQ73" s="18"/>
      <c r="AR73" s="3">
        <v>0</v>
      </c>
      <c r="AS73" s="3">
        <v>0</v>
      </c>
      <c r="AT73" s="3">
        <v>0</v>
      </c>
      <c r="AU73" s="32">
        <f t="shared" si="4"/>
        <v>32912</v>
      </c>
      <c r="AV73" s="3">
        <f t="shared" si="5"/>
        <v>602.06999999999994</v>
      </c>
      <c r="AW73" s="3">
        <f t="shared" si="5"/>
        <v>525.80000000000007</v>
      </c>
      <c r="AX73" s="3">
        <f t="shared" si="5"/>
        <v>1583.3000000000002</v>
      </c>
      <c r="AY73" s="3">
        <f t="shared" si="3"/>
        <v>2711.17</v>
      </c>
    </row>
    <row r="74" spans="1:52" ht="13.5" thickBot="1" x14ac:dyDescent="0.25">
      <c r="A74" s="1" t="s">
        <v>52</v>
      </c>
      <c r="B74" s="9" t="s">
        <v>117</v>
      </c>
      <c r="C74" s="3">
        <v>1575.63</v>
      </c>
      <c r="D74" s="4">
        <v>1376.04</v>
      </c>
      <c r="F74" s="5"/>
      <c r="G74" s="9" t="s">
        <v>117</v>
      </c>
      <c r="H74" s="3">
        <v>529.79</v>
      </c>
      <c r="J74" s="3">
        <f t="shared" si="2"/>
        <v>3481.46</v>
      </c>
      <c r="K74" s="1" t="s">
        <v>88</v>
      </c>
      <c r="L74" s="1" t="s">
        <v>222</v>
      </c>
      <c r="M74" s="1" t="s">
        <v>235</v>
      </c>
      <c r="N74" s="1">
        <v>13</v>
      </c>
      <c r="O74" s="1" t="s">
        <v>123</v>
      </c>
      <c r="P74" s="1" t="s">
        <v>52</v>
      </c>
      <c r="R74" s="3">
        <v>2651.67</v>
      </c>
      <c r="S74" s="3">
        <v>2315.77</v>
      </c>
      <c r="T74" s="3">
        <v>526.4</v>
      </c>
      <c r="V74" s="3">
        <v>3330.6</v>
      </c>
      <c r="W74" s="3">
        <v>2908.7</v>
      </c>
      <c r="X74" s="3">
        <v>529.79</v>
      </c>
      <c r="Y74" s="3"/>
      <c r="Z74" s="77">
        <f>259556+248336</f>
        <v>507892</v>
      </c>
      <c r="AA74" s="3">
        <v>2899.33</v>
      </c>
      <c r="AB74" s="3">
        <v>2532.06</v>
      </c>
      <c r="AC74" s="3">
        <v>529.79</v>
      </c>
      <c r="AD74" s="120">
        <f>132396+143616</f>
        <v>276012</v>
      </c>
      <c r="AE74" s="3">
        <v>1575.63</v>
      </c>
      <c r="AF74" s="3">
        <v>1376.04</v>
      </c>
      <c r="AG74" s="3">
        <v>529.79</v>
      </c>
      <c r="AI74" s="3">
        <v>0</v>
      </c>
      <c r="AJ74" s="3">
        <v>0</v>
      </c>
      <c r="AK74" s="3">
        <v>0</v>
      </c>
      <c r="AL74" s="3"/>
      <c r="AN74" s="3">
        <v>0</v>
      </c>
      <c r="AO74" s="3">
        <v>0</v>
      </c>
      <c r="AP74" s="3">
        <v>0</v>
      </c>
      <c r="AQ74" s="18"/>
      <c r="AR74" s="3">
        <v>0</v>
      </c>
      <c r="AS74" s="3">
        <v>0</v>
      </c>
      <c r="AT74" s="3">
        <v>0</v>
      </c>
      <c r="AU74" s="32">
        <f t="shared" si="4"/>
        <v>783904</v>
      </c>
      <c r="AV74" s="3">
        <f t="shared" ref="AV74:AX86" si="12">SUM(R74,V74,AA74,AE74,AI74,AN74,AR74)</f>
        <v>10457.23</v>
      </c>
      <c r="AW74" s="3">
        <f t="shared" si="12"/>
        <v>9132.57</v>
      </c>
      <c r="AX74" s="3">
        <f t="shared" si="12"/>
        <v>2115.77</v>
      </c>
      <c r="AY74" s="3">
        <f t="shared" si="3"/>
        <v>21705.57</v>
      </c>
    </row>
    <row r="75" spans="1:52" ht="13.5" thickBot="1" x14ac:dyDescent="0.25">
      <c r="A75" s="1" t="s">
        <v>150</v>
      </c>
      <c r="B75" s="9" t="s">
        <v>119</v>
      </c>
      <c r="C75" s="3">
        <v>0</v>
      </c>
      <c r="D75" s="4">
        <v>0</v>
      </c>
      <c r="F75" s="5"/>
      <c r="G75" s="13"/>
      <c r="H75" s="3">
        <v>0</v>
      </c>
      <c r="J75" s="3">
        <f t="shared" si="2"/>
        <v>0</v>
      </c>
      <c r="K75" s="1" t="s">
        <v>125</v>
      </c>
      <c r="L75" s="1" t="s">
        <v>107</v>
      </c>
      <c r="M75" s="1" t="s">
        <v>151</v>
      </c>
      <c r="O75" s="1" t="s">
        <v>126</v>
      </c>
      <c r="P75" s="1" t="s">
        <v>127</v>
      </c>
      <c r="R75" s="3">
        <v>0</v>
      </c>
      <c r="S75" s="3">
        <v>0</v>
      </c>
      <c r="T75" s="3">
        <v>0</v>
      </c>
      <c r="V75" s="3">
        <v>0</v>
      </c>
      <c r="W75" s="3">
        <v>0</v>
      </c>
      <c r="X75" s="3">
        <v>0</v>
      </c>
      <c r="Y75" s="3"/>
      <c r="AA75" s="3">
        <v>0</v>
      </c>
      <c r="AB75" s="3">
        <v>0</v>
      </c>
      <c r="AC75" s="3">
        <v>0</v>
      </c>
      <c r="AE75" s="3">
        <v>0</v>
      </c>
      <c r="AF75" s="3">
        <v>0</v>
      </c>
      <c r="AG75" s="3">
        <v>0</v>
      </c>
      <c r="AI75" s="3">
        <v>0</v>
      </c>
      <c r="AJ75" s="3">
        <v>0</v>
      </c>
      <c r="AK75" s="3">
        <v>0</v>
      </c>
      <c r="AL75" s="3"/>
      <c r="AN75" s="3">
        <v>0</v>
      </c>
      <c r="AO75" s="3">
        <v>0</v>
      </c>
      <c r="AP75" s="3">
        <v>0</v>
      </c>
      <c r="AQ75" s="18"/>
      <c r="AR75" s="3">
        <v>0</v>
      </c>
      <c r="AS75" s="3">
        <v>0</v>
      </c>
      <c r="AT75" s="3">
        <v>0</v>
      </c>
      <c r="AU75" s="32">
        <f t="shared" si="4"/>
        <v>0</v>
      </c>
      <c r="AV75" s="3">
        <f t="shared" si="12"/>
        <v>0</v>
      </c>
      <c r="AW75" s="3">
        <f t="shared" si="12"/>
        <v>0</v>
      </c>
      <c r="AX75" s="3">
        <f t="shared" si="12"/>
        <v>0</v>
      </c>
      <c r="AY75" s="3">
        <f t="shared" si="3"/>
        <v>0</v>
      </c>
      <c r="AZ75" s="1" t="s">
        <v>143</v>
      </c>
    </row>
    <row r="76" spans="1:52" ht="13.5" thickBot="1" x14ac:dyDescent="0.25">
      <c r="A76" s="1" t="s">
        <v>147</v>
      </c>
      <c r="B76" s="9" t="s">
        <v>119</v>
      </c>
      <c r="C76" s="3">
        <v>367.71</v>
      </c>
      <c r="D76" s="4">
        <v>0</v>
      </c>
      <c r="F76" s="5"/>
      <c r="G76" s="13"/>
      <c r="H76" s="3">
        <v>0</v>
      </c>
      <c r="J76" s="3">
        <f t="shared" si="2"/>
        <v>367.71</v>
      </c>
      <c r="K76" s="1" t="s">
        <v>125</v>
      </c>
      <c r="L76" s="1" t="s">
        <v>222</v>
      </c>
      <c r="M76" s="1" t="s">
        <v>233</v>
      </c>
      <c r="O76" s="1" t="s">
        <v>128</v>
      </c>
      <c r="P76" s="1" t="s">
        <v>129</v>
      </c>
      <c r="R76" s="3">
        <v>0</v>
      </c>
      <c r="S76" s="3">
        <v>0</v>
      </c>
      <c r="T76" s="3">
        <v>0</v>
      </c>
      <c r="V76" s="3">
        <v>0</v>
      </c>
      <c r="W76" s="3">
        <v>0</v>
      </c>
      <c r="X76" s="3">
        <v>0</v>
      </c>
      <c r="Y76" s="3"/>
      <c r="AA76" s="3">
        <v>0</v>
      </c>
      <c r="AB76" s="3">
        <v>0</v>
      </c>
      <c r="AC76" s="3">
        <v>0</v>
      </c>
      <c r="AD76" s="120">
        <v>0</v>
      </c>
      <c r="AE76" s="3">
        <v>367.71</v>
      </c>
      <c r="AF76" s="3">
        <v>0</v>
      </c>
      <c r="AG76" s="3">
        <v>0</v>
      </c>
      <c r="AI76" s="3">
        <v>0</v>
      </c>
      <c r="AJ76" s="3">
        <v>0</v>
      </c>
      <c r="AK76" s="3">
        <v>0</v>
      </c>
      <c r="AL76" s="3"/>
      <c r="AN76" s="3">
        <v>0</v>
      </c>
      <c r="AO76" s="3">
        <v>0</v>
      </c>
      <c r="AP76" s="3">
        <v>0</v>
      </c>
      <c r="AQ76" s="18"/>
      <c r="AR76" s="3">
        <v>0</v>
      </c>
      <c r="AS76" s="3">
        <v>0</v>
      </c>
      <c r="AT76" s="3">
        <v>0</v>
      </c>
      <c r="AU76" s="32">
        <f t="shared" si="4"/>
        <v>0</v>
      </c>
      <c r="AV76" s="3">
        <f t="shared" si="12"/>
        <v>367.71</v>
      </c>
      <c r="AW76" s="3">
        <f t="shared" si="12"/>
        <v>0</v>
      </c>
      <c r="AX76" s="3">
        <f t="shared" si="12"/>
        <v>0</v>
      </c>
      <c r="AY76" s="3">
        <f t="shared" si="3"/>
        <v>367.71</v>
      </c>
    </row>
    <row r="77" spans="1:52" x14ac:dyDescent="0.2">
      <c r="A77" s="1" t="s">
        <v>133</v>
      </c>
      <c r="B77" s="9" t="s">
        <v>119</v>
      </c>
      <c r="C77" s="3">
        <v>0</v>
      </c>
      <c r="D77" s="4">
        <v>0</v>
      </c>
      <c r="F77" s="5"/>
      <c r="G77" s="13"/>
      <c r="H77" s="3">
        <v>0</v>
      </c>
      <c r="J77" s="3">
        <f t="shared" si="2"/>
        <v>0</v>
      </c>
      <c r="K77" s="1" t="s">
        <v>134</v>
      </c>
      <c r="L77" s="1" t="s">
        <v>107</v>
      </c>
      <c r="M77" s="1" t="s">
        <v>132</v>
      </c>
      <c r="O77" s="1" t="s">
        <v>135</v>
      </c>
      <c r="P77" s="1" t="s">
        <v>130</v>
      </c>
      <c r="R77" s="3">
        <v>0</v>
      </c>
      <c r="S77" s="3">
        <v>0</v>
      </c>
      <c r="T77" s="3">
        <v>0</v>
      </c>
      <c r="V77" s="3">
        <v>0</v>
      </c>
      <c r="W77" s="3">
        <v>0</v>
      </c>
      <c r="X77" s="3">
        <v>0</v>
      </c>
      <c r="Y77" s="3"/>
      <c r="AA77" s="3">
        <v>0</v>
      </c>
      <c r="AB77" s="3">
        <v>0</v>
      </c>
      <c r="AC77" s="3">
        <v>0</v>
      </c>
      <c r="AE77" s="3">
        <v>0</v>
      </c>
      <c r="AF77" s="3">
        <v>0</v>
      </c>
      <c r="AG77" s="3">
        <v>0</v>
      </c>
      <c r="AI77" s="3">
        <v>0</v>
      </c>
      <c r="AJ77" s="3">
        <v>0</v>
      </c>
      <c r="AK77" s="3">
        <v>0</v>
      </c>
      <c r="AL77" s="3"/>
      <c r="AN77" s="3">
        <v>0</v>
      </c>
      <c r="AO77" s="3">
        <v>0</v>
      </c>
      <c r="AP77" s="3">
        <v>0</v>
      </c>
      <c r="AQ77" s="18"/>
      <c r="AR77" s="3">
        <v>0</v>
      </c>
      <c r="AS77" s="3">
        <v>0</v>
      </c>
      <c r="AT77" s="3">
        <v>0</v>
      </c>
      <c r="AU77" s="32">
        <f t="shared" si="4"/>
        <v>0</v>
      </c>
      <c r="AV77" s="3">
        <f t="shared" si="12"/>
        <v>0</v>
      </c>
      <c r="AW77" s="3">
        <f t="shared" si="12"/>
        <v>0</v>
      </c>
      <c r="AX77" s="3">
        <f t="shared" si="12"/>
        <v>0</v>
      </c>
      <c r="AY77" s="3">
        <f t="shared" si="3"/>
        <v>0</v>
      </c>
    </row>
    <row r="78" spans="1:52" ht="13.5" thickBot="1" x14ac:dyDescent="0.25">
      <c r="A78" s="1" t="s">
        <v>53</v>
      </c>
      <c r="B78" s="14" t="s">
        <v>62</v>
      </c>
      <c r="C78" s="3">
        <v>627.69000000000005</v>
      </c>
      <c r="D78" s="4">
        <v>548.17999999999995</v>
      </c>
      <c r="F78" s="5"/>
      <c r="G78" s="14" t="s">
        <v>62</v>
      </c>
      <c r="H78" s="3">
        <v>396.42</v>
      </c>
      <c r="I78" s="67"/>
      <c r="J78" s="3">
        <f t="shared" si="2"/>
        <v>1572.29</v>
      </c>
      <c r="K78" s="1" t="s">
        <v>88</v>
      </c>
      <c r="L78" s="1" t="s">
        <v>222</v>
      </c>
      <c r="M78" s="1" t="s">
        <v>235</v>
      </c>
      <c r="N78" s="1">
        <v>14</v>
      </c>
      <c r="O78" s="1" t="s">
        <v>88</v>
      </c>
      <c r="P78" s="1" t="s">
        <v>53</v>
      </c>
      <c r="R78" s="3">
        <v>452.62</v>
      </c>
      <c r="S78" s="3">
        <v>395.28</v>
      </c>
      <c r="T78" s="3">
        <v>393.88</v>
      </c>
      <c r="V78" s="3">
        <v>824.11</v>
      </c>
      <c r="W78" s="3">
        <v>719.72</v>
      </c>
      <c r="X78" s="3">
        <v>396.42</v>
      </c>
      <c r="Y78" s="3"/>
      <c r="Z78" s="77">
        <v>112948</v>
      </c>
      <c r="AA78" s="3">
        <v>644.77</v>
      </c>
      <c r="AB78" s="3">
        <v>563.09</v>
      </c>
      <c r="AC78" s="3">
        <v>396.42</v>
      </c>
      <c r="AD78" s="120">
        <v>109956</v>
      </c>
      <c r="AE78" s="3">
        <v>627.69000000000005</v>
      </c>
      <c r="AF78" s="3">
        <v>548.17999999999995</v>
      </c>
      <c r="AG78" s="3">
        <v>396.42</v>
      </c>
      <c r="AI78" s="3">
        <v>0</v>
      </c>
      <c r="AJ78" s="3">
        <v>0</v>
      </c>
      <c r="AK78" s="3">
        <v>0</v>
      </c>
      <c r="AL78" s="3"/>
      <c r="AN78" s="3">
        <v>0</v>
      </c>
      <c r="AO78" s="3">
        <v>0</v>
      </c>
      <c r="AP78" s="3">
        <v>0</v>
      </c>
      <c r="AQ78" s="18"/>
      <c r="AR78" s="3">
        <v>0</v>
      </c>
      <c r="AS78" s="3">
        <v>0</v>
      </c>
      <c r="AT78" s="3">
        <v>0</v>
      </c>
      <c r="AU78" s="32">
        <f t="shared" si="4"/>
        <v>222904</v>
      </c>
      <c r="AV78" s="3">
        <f t="shared" si="12"/>
        <v>2549.19</v>
      </c>
      <c r="AW78" s="3">
        <f t="shared" si="12"/>
        <v>2226.27</v>
      </c>
      <c r="AX78" s="3">
        <f t="shared" si="12"/>
        <v>1583.14</v>
      </c>
      <c r="AY78" s="3">
        <f t="shared" si="3"/>
        <v>6358.6</v>
      </c>
    </row>
    <row r="79" spans="1:52" ht="13.5" thickBot="1" x14ac:dyDescent="0.25">
      <c r="A79" s="1" t="s">
        <v>54</v>
      </c>
      <c r="B79" s="14" t="s">
        <v>63</v>
      </c>
      <c r="C79" s="3">
        <v>51.24</v>
      </c>
      <c r="D79" s="4">
        <v>44.75</v>
      </c>
      <c r="E79" s="47">
        <f>SUM(C8:C79)</f>
        <v>35539.71</v>
      </c>
      <c r="F79" s="15">
        <f>SUM(D8:D79)</f>
        <v>15508.820000000003</v>
      </c>
      <c r="G79" s="14" t="s">
        <v>97</v>
      </c>
      <c r="H79" s="3">
        <v>396.42</v>
      </c>
      <c r="I79" s="66">
        <f>SUM(H8:H79)</f>
        <v>13698.269999999993</v>
      </c>
      <c r="J79" s="3">
        <f>C79+D79+H79</f>
        <v>492.41</v>
      </c>
      <c r="K79" s="1" t="s">
        <v>88</v>
      </c>
      <c r="L79" s="1" t="s">
        <v>222</v>
      </c>
      <c r="M79" s="1" t="s">
        <v>235</v>
      </c>
      <c r="N79" s="1">
        <v>15</v>
      </c>
      <c r="O79" s="1" t="s">
        <v>88</v>
      </c>
      <c r="P79" s="1" t="s">
        <v>54</v>
      </c>
      <c r="R79" s="3">
        <v>51.24</v>
      </c>
      <c r="S79" s="3">
        <v>44.75</v>
      </c>
      <c r="T79" s="3">
        <v>394.04</v>
      </c>
      <c r="V79" s="3">
        <v>76.86</v>
      </c>
      <c r="W79" s="3">
        <v>67.12</v>
      </c>
      <c r="X79" s="3">
        <v>396.42</v>
      </c>
      <c r="Y79" s="3"/>
      <c r="Z79" s="77">
        <v>4488</v>
      </c>
      <c r="AA79" s="3">
        <v>25.62</v>
      </c>
      <c r="AB79" s="3">
        <v>22.37</v>
      </c>
      <c r="AC79" s="3">
        <v>396.42</v>
      </c>
      <c r="AD79" s="120">
        <v>8976</v>
      </c>
      <c r="AE79" s="3">
        <v>51.24</v>
      </c>
      <c r="AF79" s="3">
        <v>44.75</v>
      </c>
      <c r="AG79" s="3">
        <v>396.42</v>
      </c>
      <c r="AI79" s="3">
        <v>0</v>
      </c>
      <c r="AJ79" s="3">
        <v>0</v>
      </c>
      <c r="AK79" s="3">
        <v>0</v>
      </c>
      <c r="AL79" s="3"/>
      <c r="AN79" s="3">
        <v>0</v>
      </c>
      <c r="AO79" s="3">
        <v>0</v>
      </c>
      <c r="AP79" s="3">
        <v>0</v>
      </c>
      <c r="AQ79" s="18"/>
      <c r="AR79" s="3">
        <v>0</v>
      </c>
      <c r="AS79" s="3">
        <v>0</v>
      </c>
      <c r="AT79" s="3">
        <v>0</v>
      </c>
      <c r="AU79" s="32">
        <f t="shared" si="4"/>
        <v>13464</v>
      </c>
      <c r="AV79" s="3">
        <f t="shared" si="12"/>
        <v>204.96</v>
      </c>
      <c r="AW79" s="3">
        <f t="shared" si="12"/>
        <v>178.99</v>
      </c>
      <c r="AX79" s="3">
        <f t="shared" si="12"/>
        <v>1583.3000000000002</v>
      </c>
      <c r="AY79" s="3">
        <f t="shared" si="3"/>
        <v>1967.2500000000002</v>
      </c>
    </row>
    <row r="80" spans="1:52" x14ac:dyDescent="0.2">
      <c r="A80" s="1" t="s">
        <v>210</v>
      </c>
      <c r="B80" s="14" t="s">
        <v>124</v>
      </c>
      <c r="C80" s="3">
        <v>140.91</v>
      </c>
      <c r="D80" s="4">
        <v>123.06</v>
      </c>
      <c r="E80" s="12"/>
      <c r="F80" s="2"/>
      <c r="G80" s="14" t="s">
        <v>124</v>
      </c>
      <c r="H80" s="3">
        <v>282.91000000000003</v>
      </c>
      <c r="I80" s="67"/>
      <c r="J80" s="3">
        <f t="shared" ref="J80" si="13">C80+D80+H80</f>
        <v>546.88000000000011</v>
      </c>
      <c r="K80" s="1" t="s">
        <v>90</v>
      </c>
      <c r="L80" s="1" t="s">
        <v>222</v>
      </c>
      <c r="M80" s="55" t="s">
        <v>227</v>
      </c>
      <c r="O80" s="1" t="s">
        <v>90</v>
      </c>
      <c r="P80" s="1" t="str">
        <f>A80</f>
        <v>40-1860.02</v>
      </c>
      <c r="R80" s="3">
        <v>0</v>
      </c>
      <c r="S80" s="3">
        <v>0</v>
      </c>
      <c r="T80" s="3">
        <v>0</v>
      </c>
      <c r="U80" s="77">
        <v>0</v>
      </c>
      <c r="V80" s="3">
        <v>0</v>
      </c>
      <c r="W80" s="3">
        <v>0</v>
      </c>
      <c r="X80" s="3">
        <v>0</v>
      </c>
      <c r="Y80" s="3"/>
      <c r="AA80" s="3">
        <v>159.69999999999999</v>
      </c>
      <c r="AB80" s="3">
        <v>139.47</v>
      </c>
      <c r="AC80" s="3">
        <v>264.36</v>
      </c>
      <c r="AD80" s="120">
        <v>22440</v>
      </c>
      <c r="AE80" s="3">
        <v>140.91</v>
      </c>
      <c r="AF80" s="3">
        <v>123.06</v>
      </c>
      <c r="AG80" s="3">
        <v>282.91000000000003</v>
      </c>
      <c r="AI80" s="3">
        <v>0</v>
      </c>
      <c r="AJ80" s="3">
        <v>0</v>
      </c>
      <c r="AK80" s="3">
        <v>0</v>
      </c>
      <c r="AL80" s="3"/>
      <c r="AN80" s="3">
        <v>0</v>
      </c>
      <c r="AO80" s="3">
        <v>0</v>
      </c>
      <c r="AP80" s="3">
        <v>0</v>
      </c>
      <c r="AQ80" s="18"/>
      <c r="AR80" s="3">
        <v>0</v>
      </c>
      <c r="AS80" s="3">
        <v>0</v>
      </c>
      <c r="AT80" s="3">
        <v>0</v>
      </c>
      <c r="AU80" s="32">
        <f t="shared" si="4"/>
        <v>22440</v>
      </c>
      <c r="AV80" s="3">
        <f t="shared" si="12"/>
        <v>300.61</v>
      </c>
      <c r="AW80" s="3">
        <f t="shared" si="12"/>
        <v>262.52999999999997</v>
      </c>
      <c r="AX80" s="3">
        <f t="shared" si="12"/>
        <v>547.27</v>
      </c>
      <c r="AY80" s="3">
        <f t="shared" si="3"/>
        <v>1110.4099999999999</v>
      </c>
    </row>
    <row r="81" spans="1:51" x14ac:dyDescent="0.2">
      <c r="A81" s="1" t="s">
        <v>55</v>
      </c>
      <c r="B81" s="14" t="s">
        <v>124</v>
      </c>
      <c r="C81" s="3">
        <v>115.29</v>
      </c>
      <c r="D81" s="4">
        <v>100.69</v>
      </c>
      <c r="E81" s="12"/>
      <c r="F81" s="2"/>
      <c r="G81" s="14" t="s">
        <v>124</v>
      </c>
      <c r="H81" s="3">
        <v>264.88</v>
      </c>
      <c r="I81" s="67"/>
      <c r="J81" s="3">
        <f t="shared" si="2"/>
        <v>480.86</v>
      </c>
      <c r="K81" s="1" t="s">
        <v>90</v>
      </c>
      <c r="L81" s="1" t="s">
        <v>222</v>
      </c>
      <c r="M81" s="1" t="s">
        <v>229</v>
      </c>
      <c r="O81" s="1" t="s">
        <v>90</v>
      </c>
      <c r="P81" s="1" t="s">
        <v>55</v>
      </c>
      <c r="R81" s="3">
        <v>166.53</v>
      </c>
      <c r="S81" s="3">
        <v>145.43</v>
      </c>
      <c r="T81" s="3">
        <v>262.23</v>
      </c>
      <c r="U81" s="77">
        <v>23936</v>
      </c>
      <c r="V81" s="3">
        <v>136.63999999999999</v>
      </c>
      <c r="W81" s="3">
        <v>119.33</v>
      </c>
      <c r="X81" s="3">
        <v>264.88</v>
      </c>
      <c r="Y81" s="3"/>
      <c r="AA81" s="3">
        <v>149.44999999999999</v>
      </c>
      <c r="AB81" s="3">
        <v>130.52000000000001</v>
      </c>
      <c r="AC81" s="3">
        <v>264.88</v>
      </c>
      <c r="AD81" s="120">
        <v>27</v>
      </c>
      <c r="AE81" s="3">
        <v>115.29</v>
      </c>
      <c r="AF81" s="3">
        <v>100.69</v>
      </c>
      <c r="AG81" s="3">
        <v>264.88</v>
      </c>
      <c r="AI81" s="3">
        <v>0</v>
      </c>
      <c r="AJ81" s="3">
        <v>0</v>
      </c>
      <c r="AK81" s="3">
        <v>0</v>
      </c>
      <c r="AL81" s="3"/>
      <c r="AN81" s="3">
        <v>0</v>
      </c>
      <c r="AO81" s="3">
        <v>0</v>
      </c>
      <c r="AP81" s="3">
        <v>0</v>
      </c>
      <c r="AQ81" s="18"/>
      <c r="AR81" s="3">
        <v>0</v>
      </c>
      <c r="AS81" s="3">
        <v>0</v>
      </c>
      <c r="AT81" s="3">
        <v>0</v>
      </c>
      <c r="AU81" s="32">
        <f t="shared" si="4"/>
        <v>23963</v>
      </c>
      <c r="AV81" s="3">
        <f t="shared" si="12"/>
        <v>567.91</v>
      </c>
      <c r="AW81" s="3">
        <f t="shared" si="12"/>
        <v>495.96999999999997</v>
      </c>
      <c r="AX81" s="3">
        <f t="shared" si="12"/>
        <v>1056.8699999999999</v>
      </c>
      <c r="AY81" s="3">
        <f t="shared" si="3"/>
        <v>2120.75</v>
      </c>
    </row>
    <row r="82" spans="1:51" x14ac:dyDescent="0.2">
      <c r="A82" s="1" t="s">
        <v>57</v>
      </c>
      <c r="B82" s="14"/>
      <c r="C82" s="3">
        <v>371.49</v>
      </c>
      <c r="D82" s="4">
        <v>324.43</v>
      </c>
      <c r="E82" s="12"/>
      <c r="F82" s="2"/>
      <c r="G82" s="14"/>
      <c r="H82" s="3">
        <v>396.42</v>
      </c>
      <c r="J82" s="3">
        <f t="shared" si="2"/>
        <v>1092.3400000000001</v>
      </c>
      <c r="K82" s="1" t="s">
        <v>90</v>
      </c>
      <c r="L82" s="1" t="s">
        <v>222</v>
      </c>
      <c r="M82" s="1" t="s">
        <v>229</v>
      </c>
      <c r="O82" s="1" t="s">
        <v>90</v>
      </c>
      <c r="P82" s="1" t="s">
        <v>57</v>
      </c>
      <c r="R82" s="3">
        <v>307.44</v>
      </c>
      <c r="S82" s="3">
        <v>268.5</v>
      </c>
      <c r="T82" s="3">
        <v>392.45</v>
      </c>
      <c r="U82" s="77">
        <v>62832</v>
      </c>
      <c r="V82" s="3">
        <v>358.68</v>
      </c>
      <c r="W82" s="3">
        <v>313.24</v>
      </c>
      <c r="X82" s="3">
        <v>396.42</v>
      </c>
      <c r="Y82" s="3"/>
      <c r="AA82" s="3">
        <v>401.38</v>
      </c>
      <c r="AB82" s="3">
        <v>350.54</v>
      </c>
      <c r="AC82" s="3">
        <v>396.42</v>
      </c>
      <c r="AD82" s="120">
        <v>87</v>
      </c>
      <c r="AE82" s="3">
        <v>371.49</v>
      </c>
      <c r="AF82" s="3">
        <v>324.43</v>
      </c>
      <c r="AG82" s="3">
        <v>396.42</v>
      </c>
      <c r="AI82" s="3">
        <v>0</v>
      </c>
      <c r="AJ82" s="3">
        <v>0</v>
      </c>
      <c r="AK82" s="3">
        <v>0</v>
      </c>
      <c r="AL82" s="3"/>
      <c r="AN82" s="3">
        <v>0</v>
      </c>
      <c r="AO82" s="3">
        <v>0</v>
      </c>
      <c r="AP82" s="3">
        <v>0</v>
      </c>
      <c r="AQ82" s="18"/>
      <c r="AR82" s="3">
        <v>0</v>
      </c>
      <c r="AS82" s="3">
        <v>0</v>
      </c>
      <c r="AT82" s="3">
        <v>0</v>
      </c>
      <c r="AU82" s="32">
        <f t="shared" si="4"/>
        <v>62919</v>
      </c>
      <c r="AV82" s="3">
        <f t="shared" si="12"/>
        <v>1438.99</v>
      </c>
      <c r="AW82" s="3">
        <f t="shared" si="12"/>
        <v>1256.71</v>
      </c>
      <c r="AX82" s="3">
        <f t="shared" si="12"/>
        <v>1581.71</v>
      </c>
      <c r="AY82" s="3">
        <f t="shared" ref="AY82:AY86" si="14">SUM(AV82:AX82)</f>
        <v>4277.41</v>
      </c>
    </row>
    <row r="83" spans="1:51" ht="13.5" thickBot="1" x14ac:dyDescent="0.25">
      <c r="A83" s="1" t="s">
        <v>58</v>
      </c>
      <c r="B83" s="14" t="s">
        <v>124</v>
      </c>
      <c r="C83" s="3">
        <v>111.02</v>
      </c>
      <c r="D83" s="4">
        <v>96.96</v>
      </c>
      <c r="E83" s="12"/>
      <c r="F83" s="2"/>
      <c r="G83" s="14" t="s">
        <v>124</v>
      </c>
      <c r="H83" s="3">
        <v>264.88</v>
      </c>
      <c r="J83" s="3">
        <f t="shared" ref="J83" si="15">C83+D83+H83</f>
        <v>472.86</v>
      </c>
      <c r="K83" s="1" t="s">
        <v>91</v>
      </c>
      <c r="L83" s="1" t="s">
        <v>222</v>
      </c>
      <c r="M83" s="55" t="s">
        <v>228</v>
      </c>
      <c r="O83" s="1" t="s">
        <v>91</v>
      </c>
      <c r="P83" s="1" t="s">
        <v>58</v>
      </c>
      <c r="R83" s="3">
        <v>115.29</v>
      </c>
      <c r="S83" s="3">
        <v>100.69</v>
      </c>
      <c r="T83" s="3">
        <v>260.97000000000003</v>
      </c>
      <c r="V83" s="3">
        <v>145.18</v>
      </c>
      <c r="W83" s="3">
        <v>126.79</v>
      </c>
      <c r="X83" s="3">
        <v>264.88</v>
      </c>
      <c r="Y83" s="3"/>
      <c r="AA83" s="3">
        <v>183.61</v>
      </c>
      <c r="AB83" s="3">
        <v>160.35</v>
      </c>
      <c r="AC83" s="3">
        <v>264.88</v>
      </c>
      <c r="AD83" s="120">
        <v>19448</v>
      </c>
      <c r="AE83" s="3">
        <v>111.02</v>
      </c>
      <c r="AF83" s="3">
        <v>96.96</v>
      </c>
      <c r="AG83" s="3">
        <v>264.88</v>
      </c>
      <c r="AI83" s="3">
        <v>0</v>
      </c>
      <c r="AJ83" s="3">
        <v>0</v>
      </c>
      <c r="AK83" s="3">
        <v>0</v>
      </c>
      <c r="AL83" s="3"/>
      <c r="AN83" s="3">
        <v>0</v>
      </c>
      <c r="AO83" s="3">
        <v>0</v>
      </c>
      <c r="AP83" s="3">
        <v>0</v>
      </c>
      <c r="AQ83" s="18"/>
      <c r="AR83" s="3">
        <v>0</v>
      </c>
      <c r="AS83" s="3">
        <v>0</v>
      </c>
      <c r="AT83" s="3">
        <v>0</v>
      </c>
      <c r="AU83" s="32">
        <f t="shared" si="4"/>
        <v>19448</v>
      </c>
      <c r="AV83" s="3">
        <f t="shared" si="12"/>
        <v>555.1</v>
      </c>
      <c r="AW83" s="3">
        <f t="shared" si="12"/>
        <v>484.79</v>
      </c>
      <c r="AX83" s="3">
        <f t="shared" si="12"/>
        <v>1055.6100000000001</v>
      </c>
      <c r="AY83" s="3">
        <f t="shared" si="14"/>
        <v>2095.5</v>
      </c>
    </row>
    <row r="84" spans="1:51" ht="13.5" thickBot="1" x14ac:dyDescent="0.25">
      <c r="A84" s="1" t="s">
        <v>59</v>
      </c>
      <c r="B84" s="30" t="s">
        <v>145</v>
      </c>
      <c r="C84" s="3">
        <v>149.44999999999999</v>
      </c>
      <c r="D84" s="4">
        <v>130.52000000000001</v>
      </c>
      <c r="E84" s="47">
        <f>SUM(C80:C84)</f>
        <v>888.16000000000008</v>
      </c>
      <c r="F84" s="47">
        <f>SUM(D80:D84)</f>
        <v>775.66000000000008</v>
      </c>
      <c r="G84" s="30" t="s">
        <v>95</v>
      </c>
      <c r="H84" s="3">
        <v>264.88</v>
      </c>
      <c r="I84" s="68">
        <f>SUM(H80:H84)</f>
        <v>1473.9700000000003</v>
      </c>
      <c r="J84" s="3">
        <f>C84+D84+H84</f>
        <v>544.85</v>
      </c>
      <c r="K84" s="1" t="s">
        <v>92</v>
      </c>
      <c r="L84" s="1" t="s">
        <v>222</v>
      </c>
      <c r="M84" s="1" t="s">
        <v>231</v>
      </c>
      <c r="O84" s="1" t="s">
        <v>92</v>
      </c>
      <c r="P84" s="1" t="s">
        <v>59</v>
      </c>
      <c r="R84" s="3">
        <v>0</v>
      </c>
      <c r="S84" s="3">
        <v>0</v>
      </c>
      <c r="T84" s="3">
        <v>0</v>
      </c>
      <c r="U84" s="77">
        <v>25432</v>
      </c>
      <c r="V84" s="3">
        <v>145.18</v>
      </c>
      <c r="W84" s="3">
        <v>126.79</v>
      </c>
      <c r="X84" s="3">
        <v>264.88</v>
      </c>
      <c r="Y84" s="3"/>
      <c r="AA84" s="3">
        <v>222.04</v>
      </c>
      <c r="AB84" s="3">
        <v>193.91</v>
      </c>
      <c r="AC84" s="3">
        <v>264.88</v>
      </c>
      <c r="AD84" s="120">
        <v>35</v>
      </c>
      <c r="AE84" s="3">
        <v>149.44999999999999</v>
      </c>
      <c r="AF84" s="3">
        <v>130.52000000000001</v>
      </c>
      <c r="AG84" s="3">
        <v>264.88</v>
      </c>
      <c r="AI84" s="3">
        <v>0</v>
      </c>
      <c r="AJ84" s="3">
        <v>0</v>
      </c>
      <c r="AK84" s="3">
        <v>0</v>
      </c>
      <c r="AL84" s="3"/>
      <c r="AN84" s="3">
        <v>0</v>
      </c>
      <c r="AO84" s="3">
        <v>0</v>
      </c>
      <c r="AP84" s="3">
        <v>0</v>
      </c>
      <c r="AQ84" s="18"/>
      <c r="AR84" s="3">
        <v>0</v>
      </c>
      <c r="AS84" s="3">
        <v>0</v>
      </c>
      <c r="AT84" s="3">
        <v>0</v>
      </c>
      <c r="AU84" s="32">
        <f t="shared" si="4"/>
        <v>25467</v>
      </c>
      <c r="AV84" s="3">
        <f t="shared" si="12"/>
        <v>516.67000000000007</v>
      </c>
      <c r="AW84" s="3">
        <f t="shared" si="12"/>
        <v>451.22</v>
      </c>
      <c r="AX84" s="3">
        <f t="shared" si="12"/>
        <v>794.64</v>
      </c>
      <c r="AY84" s="3">
        <f t="shared" si="14"/>
        <v>1762.5300000000002</v>
      </c>
    </row>
    <row r="85" spans="1:51" ht="13.5" thickBot="1" x14ac:dyDescent="0.25">
      <c r="A85" s="1" t="s">
        <v>60</v>
      </c>
      <c r="B85" s="14" t="s">
        <v>62</v>
      </c>
      <c r="C85" s="3">
        <v>118.87</v>
      </c>
      <c r="D85" s="4">
        <v>0</v>
      </c>
      <c r="E85" s="12"/>
      <c r="F85" s="2"/>
      <c r="G85" s="14" t="s">
        <v>62</v>
      </c>
      <c r="H85" s="3">
        <v>0</v>
      </c>
      <c r="J85" s="3">
        <f>C85+D85+H85</f>
        <v>118.87</v>
      </c>
      <c r="K85" s="1" t="s">
        <v>93</v>
      </c>
      <c r="L85" s="1" t="s">
        <v>222</v>
      </c>
      <c r="M85" s="1" t="s">
        <v>225</v>
      </c>
      <c r="O85" s="1" t="s">
        <v>93</v>
      </c>
      <c r="P85" s="1" t="s">
        <v>60</v>
      </c>
      <c r="R85" s="3">
        <v>118.87</v>
      </c>
      <c r="S85" s="3">
        <v>0</v>
      </c>
      <c r="T85" s="3">
        <v>0</v>
      </c>
      <c r="V85" s="3">
        <v>118.87</v>
      </c>
      <c r="W85" s="3">
        <v>0</v>
      </c>
      <c r="X85" s="3">
        <v>0</v>
      </c>
      <c r="Y85" s="3"/>
      <c r="AA85" s="3">
        <v>118.87</v>
      </c>
      <c r="AB85" s="3">
        <v>0</v>
      </c>
      <c r="AC85" s="3">
        <v>0</v>
      </c>
      <c r="AE85" s="3">
        <v>118.87</v>
      </c>
      <c r="AF85" s="3">
        <v>0</v>
      </c>
      <c r="AG85" s="3">
        <v>0</v>
      </c>
      <c r="AI85" s="3">
        <v>0</v>
      </c>
      <c r="AJ85" s="3">
        <v>0</v>
      </c>
      <c r="AK85" s="3">
        <v>0</v>
      </c>
      <c r="AL85" s="3"/>
      <c r="AN85" s="3">
        <v>0</v>
      </c>
      <c r="AO85" s="3">
        <v>0</v>
      </c>
      <c r="AP85" s="3">
        <v>0</v>
      </c>
      <c r="AQ85" s="18"/>
      <c r="AR85" s="3">
        <v>0</v>
      </c>
      <c r="AS85" s="3">
        <v>0</v>
      </c>
      <c r="AT85" s="3">
        <v>0</v>
      </c>
      <c r="AU85" s="32">
        <f t="shared" si="4"/>
        <v>0</v>
      </c>
      <c r="AV85" s="3">
        <f t="shared" si="12"/>
        <v>475.48</v>
      </c>
      <c r="AW85" s="3">
        <f t="shared" si="12"/>
        <v>0</v>
      </c>
      <c r="AX85" s="3">
        <f t="shared" si="12"/>
        <v>0</v>
      </c>
      <c r="AY85" s="3">
        <f t="shared" si="14"/>
        <v>475.48</v>
      </c>
    </row>
    <row r="86" spans="1:51" ht="13.5" thickBot="1" x14ac:dyDescent="0.25">
      <c r="A86" s="1" t="s">
        <v>61</v>
      </c>
      <c r="B86" s="14" t="s">
        <v>64</v>
      </c>
      <c r="C86" s="3">
        <v>111.02</v>
      </c>
      <c r="D86" s="4">
        <v>101.82</v>
      </c>
      <c r="E86" s="48">
        <f>C85+C86</f>
        <v>229.89</v>
      </c>
      <c r="F86" s="16">
        <f>D85+D86</f>
        <v>101.82</v>
      </c>
      <c r="G86" s="14" t="s">
        <v>96</v>
      </c>
      <c r="H86" s="3">
        <v>135.16</v>
      </c>
      <c r="I86" s="68">
        <f>H85+H86</f>
        <v>135.16</v>
      </c>
      <c r="J86" s="3">
        <f>C86+D86+H86</f>
        <v>348</v>
      </c>
      <c r="K86" s="1" t="s">
        <v>93</v>
      </c>
      <c r="L86" s="1" t="s">
        <v>222</v>
      </c>
      <c r="M86" s="1" t="s">
        <v>225</v>
      </c>
      <c r="O86" s="1" t="s">
        <v>93</v>
      </c>
      <c r="P86" s="1" t="s">
        <v>61</v>
      </c>
      <c r="R86" s="3">
        <v>89.67</v>
      </c>
      <c r="S86" s="3">
        <v>82.24</v>
      </c>
      <c r="T86" s="3">
        <v>132.72</v>
      </c>
      <c r="V86" s="3">
        <v>81.13</v>
      </c>
      <c r="W86" s="3">
        <v>74.400000000000006</v>
      </c>
      <c r="X86" s="3">
        <v>135.16</v>
      </c>
      <c r="Y86" s="3"/>
      <c r="AA86" s="3">
        <v>128.1</v>
      </c>
      <c r="AB86" s="3">
        <v>117.48</v>
      </c>
      <c r="AC86" s="3">
        <v>135.16</v>
      </c>
      <c r="AE86" s="3">
        <v>111.02</v>
      </c>
      <c r="AF86" s="3">
        <v>101.82</v>
      </c>
      <c r="AG86" s="3">
        <v>135.16</v>
      </c>
      <c r="AI86" s="3">
        <v>0</v>
      </c>
      <c r="AJ86" s="3">
        <v>0</v>
      </c>
      <c r="AK86" s="3">
        <v>0</v>
      </c>
      <c r="AL86" s="3"/>
      <c r="AN86" s="3">
        <v>0</v>
      </c>
      <c r="AO86" s="3">
        <v>0</v>
      </c>
      <c r="AP86" s="3">
        <v>0</v>
      </c>
      <c r="AQ86" s="18"/>
      <c r="AR86" s="3">
        <v>0</v>
      </c>
      <c r="AS86" s="3">
        <v>0</v>
      </c>
      <c r="AT86" s="3">
        <v>0</v>
      </c>
      <c r="AU86" s="32">
        <f t="shared" si="4"/>
        <v>0</v>
      </c>
      <c r="AV86" s="3">
        <f t="shared" si="12"/>
        <v>409.91999999999996</v>
      </c>
      <c r="AW86" s="3">
        <f t="shared" si="12"/>
        <v>375.94</v>
      </c>
      <c r="AX86" s="3">
        <f t="shared" si="12"/>
        <v>538.19999999999993</v>
      </c>
      <c r="AY86" s="3">
        <f t="shared" si="14"/>
        <v>1324.06</v>
      </c>
    </row>
    <row r="87" spans="1:51" ht="13.5" thickBot="1" x14ac:dyDescent="0.25">
      <c r="A87" s="1" t="s">
        <v>121</v>
      </c>
      <c r="B87" s="25" t="s">
        <v>112</v>
      </c>
      <c r="C87" s="50"/>
      <c r="D87" s="51"/>
      <c r="E87" s="49">
        <f>SUM(E8:E86)</f>
        <v>36657.760000000002</v>
      </c>
      <c r="F87" s="17">
        <f>SUM(F8:F86)</f>
        <v>16386.300000000003</v>
      </c>
      <c r="G87" s="50"/>
      <c r="H87" s="52">
        <v>0</v>
      </c>
      <c r="I87" s="69">
        <f>SUM(I8:I86)</f>
        <v>15307.399999999994</v>
      </c>
      <c r="J87" s="53">
        <f>SUM(J8:J86)</f>
        <v>68351.459999999992</v>
      </c>
      <c r="K87" s="54"/>
      <c r="L87" s="54"/>
      <c r="M87" s="54"/>
      <c r="N87" s="51"/>
      <c r="O87" s="26" t="s">
        <v>141</v>
      </c>
      <c r="P87" s="26"/>
      <c r="Q87" s="26"/>
      <c r="R87" s="29">
        <f>SUM(R8:R86)</f>
        <v>34142.720000000016</v>
      </c>
      <c r="S87" s="29">
        <f t="shared" ref="S87:AY87" si="16">SUM(S8:S86)</f>
        <v>26047.699999999993</v>
      </c>
      <c r="T87" s="29">
        <f t="shared" si="16"/>
        <v>14859.830000000002</v>
      </c>
      <c r="U87" s="81"/>
      <c r="V87" s="29">
        <f>SUM(V8:V86)</f>
        <v>37018.430000000015</v>
      </c>
      <c r="W87" s="29">
        <f t="shared" si="16"/>
        <v>26003.330000000005</v>
      </c>
      <c r="X87" s="29">
        <f t="shared" si="16"/>
        <v>15024.489999999991</v>
      </c>
      <c r="Y87" s="29"/>
      <c r="Z87" s="81"/>
      <c r="AA87" s="29">
        <f t="shared" si="16"/>
        <v>31516.110000000015</v>
      </c>
      <c r="AB87" s="29">
        <f t="shared" si="16"/>
        <v>22818.05</v>
      </c>
      <c r="AC87" s="29">
        <f t="shared" si="16"/>
        <v>15288.849999999991</v>
      </c>
      <c r="AD87" s="125"/>
      <c r="AE87" s="29">
        <f>SUM(AE8:AE86)</f>
        <v>36657.759999999995</v>
      </c>
      <c r="AF87" s="29">
        <f t="shared" si="16"/>
        <v>16386.240000000002</v>
      </c>
      <c r="AG87" s="29">
        <f t="shared" si="16"/>
        <v>15307.399999999991</v>
      </c>
      <c r="AH87" s="45"/>
      <c r="AI87" s="29">
        <f t="shared" si="16"/>
        <v>0</v>
      </c>
      <c r="AJ87" s="29">
        <f t="shared" si="16"/>
        <v>0</v>
      </c>
      <c r="AK87" s="29">
        <f t="shared" si="16"/>
        <v>0</v>
      </c>
      <c r="AL87" s="29"/>
      <c r="AM87" s="45"/>
      <c r="AN87" s="29">
        <f t="shared" si="16"/>
        <v>0</v>
      </c>
      <c r="AO87" s="29">
        <f t="shared" si="16"/>
        <v>0</v>
      </c>
      <c r="AP87" s="29">
        <f t="shared" si="16"/>
        <v>0</v>
      </c>
      <c r="AQ87" s="29"/>
      <c r="AR87" s="29">
        <f t="shared" si="16"/>
        <v>0</v>
      </c>
      <c r="AS87" s="29">
        <f t="shared" si="16"/>
        <v>0</v>
      </c>
      <c r="AT87" s="29">
        <f t="shared" si="16"/>
        <v>0</v>
      </c>
      <c r="AU87" s="33">
        <f t="shared" si="16"/>
        <v>5255801.352</v>
      </c>
      <c r="AV87" s="29">
        <f t="shared" si="16"/>
        <v>139335.02000000008</v>
      </c>
      <c r="AW87" s="29">
        <f t="shared" si="16"/>
        <v>91255.32</v>
      </c>
      <c r="AX87" s="29">
        <f t="shared" si="16"/>
        <v>60480.570000000007</v>
      </c>
      <c r="AY87" s="29">
        <f t="shared" si="16"/>
        <v>291070.9099999998</v>
      </c>
    </row>
    <row r="88" spans="1:51" x14ac:dyDescent="0.2">
      <c r="B88" s="12"/>
    </row>
    <row r="89" spans="1:51" ht="13.5" thickBot="1" x14ac:dyDescent="0.25">
      <c r="F89" s="3"/>
      <c r="I89" s="70"/>
      <c r="J89" s="3"/>
      <c r="T89" s="34">
        <f>SUM(R87:T87)</f>
        <v>75050.250000000015</v>
      </c>
      <c r="U89" s="82"/>
      <c r="V89" s="3"/>
      <c r="AA89" s="3"/>
      <c r="AE89" s="3"/>
    </row>
    <row r="90" spans="1:51" ht="13.5" thickTop="1" x14ac:dyDescent="0.2">
      <c r="C90" s="8"/>
      <c r="D90" s="8"/>
      <c r="E90" s="3"/>
      <c r="J90" s="18"/>
      <c r="AE90" s="3"/>
    </row>
    <row r="91" spans="1:51" x14ac:dyDescent="0.2">
      <c r="A91" s="27"/>
      <c r="D91" s="8"/>
      <c r="E91" s="3"/>
      <c r="V91" s="3"/>
    </row>
    <row r="92" spans="1:51" x14ac:dyDescent="0.2">
      <c r="E92" s="3"/>
      <c r="G92" s="3"/>
      <c r="J92" s="3"/>
      <c r="S92" s="3"/>
      <c r="AA92" s="35" t="s">
        <v>138</v>
      </c>
      <c r="AC92" s="1" t="s">
        <v>234</v>
      </c>
    </row>
    <row r="93" spans="1:51" x14ac:dyDescent="0.2">
      <c r="E93" s="3"/>
      <c r="V93" s="3"/>
      <c r="AC93" s="1" t="s">
        <v>110</v>
      </c>
      <c r="AE93" s="3">
        <f>R87+V87+AA87+AE87+AI87+AN87</f>
        <v>139335.02000000002</v>
      </c>
    </row>
    <row r="94" spans="1:51" x14ac:dyDescent="0.2">
      <c r="AC94" s="1" t="s">
        <v>109</v>
      </c>
      <c r="AE94" s="3">
        <f>S87+W87+AB87+AF87+AJ87+AO87</f>
        <v>91255.32</v>
      </c>
    </row>
    <row r="95" spans="1:51" x14ac:dyDescent="0.2">
      <c r="AC95" s="1" t="s">
        <v>139</v>
      </c>
      <c r="AE95" s="28">
        <f>T87+X87+AC87+AG87+AK87+AP87</f>
        <v>60480.569999999978</v>
      </c>
    </row>
    <row r="96" spans="1:51" ht="13.5" thickBot="1" x14ac:dyDescent="0.25">
      <c r="AC96" s="1" t="s">
        <v>140</v>
      </c>
      <c r="AE96" s="29">
        <f>SUM(AE93:AE95)</f>
        <v>291070.91000000003</v>
      </c>
    </row>
    <row r="97" spans="1:1" ht="13.5" thickTop="1" x14ac:dyDescent="0.2"/>
    <row r="99" spans="1:1" x14ac:dyDescent="0.2">
      <c r="A99" s="1" t="s">
        <v>136</v>
      </c>
    </row>
    <row r="133" spans="7:9" x14ac:dyDescent="0.2">
      <c r="G133" s="18"/>
      <c r="I133" s="71"/>
    </row>
  </sheetData>
  <mergeCells count="9">
    <mergeCell ref="Q6:T6"/>
    <mergeCell ref="U6:X6"/>
    <mergeCell ref="AU6:AX6"/>
    <mergeCell ref="A1:M1"/>
    <mergeCell ref="O1:AG1"/>
    <mergeCell ref="A2:M2"/>
    <mergeCell ref="O2:AG2"/>
    <mergeCell ref="A3:M3"/>
    <mergeCell ref="O3:AG3"/>
  </mergeCells>
  <printOptions horizontalCentered="1" gridLines="1"/>
  <pageMargins left="0.2" right="0.2" top="0.75" bottom="0.25" header="0.3" footer="0.3"/>
  <pageSetup paperSize="5" scale="74" orientation="landscape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2"/>
  <sheetViews>
    <sheetView zoomScaleNormal="100" workbookViewId="0">
      <pane xSplit="1" ySplit="7" topLeftCell="B53" activePane="bottomRight" state="frozen"/>
      <selection pane="topRight" activeCell="B1" sqref="B1"/>
      <selection pane="bottomLeft" activeCell="A8" sqref="A8"/>
      <selection pane="bottomRight" activeCell="A48" sqref="A48:XFD48"/>
    </sheetView>
  </sheetViews>
  <sheetFormatPr defaultColWidth="9.140625" defaultRowHeight="12.75" x14ac:dyDescent="0.2"/>
  <cols>
    <col min="1" max="1" width="14.140625" style="1" customWidth="1"/>
    <col min="2" max="2" width="25.5703125" style="1" customWidth="1"/>
    <col min="3" max="3" width="11.28515625" style="1" bestFit="1" customWidth="1"/>
    <col min="4" max="4" width="11.140625" style="1" customWidth="1"/>
    <col min="5" max="5" width="10.28515625" style="1" bestFit="1" customWidth="1"/>
    <col min="6" max="6" width="10.140625" style="1" customWidth="1"/>
    <col min="7" max="7" width="21.140625" style="1" customWidth="1"/>
    <col min="8" max="8" width="9.28515625" style="1" bestFit="1" customWidth="1"/>
    <col min="9" max="9" width="10.5703125" style="93" customWidth="1"/>
    <col min="10" max="10" width="10.28515625" style="1" bestFit="1" customWidth="1"/>
    <col min="11" max="11" width="9.85546875" style="1" customWidth="1"/>
    <col min="12" max="12" width="5.140625" style="1" customWidth="1"/>
    <col min="13" max="13" width="18" style="1" customWidth="1"/>
    <col min="14" max="14" width="3.5703125" style="1" customWidth="1"/>
    <col min="15" max="15" width="10" style="1" customWidth="1"/>
    <col min="16" max="17" width="11.140625" style="1" customWidth="1"/>
    <col min="18" max="18" width="11.7109375" style="1" customWidth="1"/>
    <col min="19" max="19" width="11.28515625" style="1" customWidth="1"/>
    <col min="20" max="20" width="11.42578125" style="1" customWidth="1"/>
    <col min="21" max="21" width="10.28515625" style="77" customWidth="1"/>
    <col min="22" max="22" width="9.85546875" style="1" customWidth="1"/>
    <col min="23" max="23" width="10.140625" style="1" customWidth="1"/>
    <col min="24" max="24" width="9.85546875" style="1" customWidth="1"/>
    <col min="25" max="25" width="2.42578125" style="1" customWidth="1"/>
    <col min="26" max="26" width="10.28515625" style="77" customWidth="1"/>
    <col min="27" max="27" width="10.28515625" style="1" customWidth="1"/>
    <col min="28" max="28" width="12.28515625" style="1" customWidth="1"/>
    <col min="29" max="29" width="10" style="1" customWidth="1"/>
    <col min="30" max="30" width="10.28515625" style="18" customWidth="1"/>
    <col min="31" max="31" width="11.28515625" style="1" bestFit="1" customWidth="1"/>
    <col min="32" max="32" width="10" style="1" customWidth="1"/>
    <col min="33" max="33" width="10.28515625" style="1" bestFit="1" customWidth="1"/>
    <col min="34" max="34" width="10.28515625" style="18" customWidth="1"/>
    <col min="35" max="36" width="10.140625" style="1" customWidth="1"/>
    <col min="37" max="37" width="9.85546875" style="1" customWidth="1"/>
    <col min="38" max="38" width="2.140625" style="1" customWidth="1"/>
    <col min="39" max="39" width="10.28515625" style="18" customWidth="1"/>
    <col min="40" max="40" width="10.140625" style="1" customWidth="1"/>
    <col min="41" max="41" width="10.42578125" style="1" customWidth="1"/>
    <col min="42" max="42" width="9.85546875" style="1" customWidth="1"/>
    <col min="43" max="43" width="10.28515625" style="1" customWidth="1"/>
    <col min="44" max="46" width="10.140625" style="1" customWidth="1"/>
    <col min="47" max="47" width="9.85546875" style="1" customWidth="1"/>
    <col min="48" max="48" width="11.140625" style="1" bestFit="1" customWidth="1"/>
    <col min="49" max="49" width="11.28515625" style="1" bestFit="1" customWidth="1"/>
    <col min="50" max="50" width="9.85546875" style="1" customWidth="1"/>
    <col min="51" max="51" width="14.140625" style="1" customWidth="1"/>
    <col min="52" max="16384" width="9.140625" style="1"/>
  </cols>
  <sheetData>
    <row r="1" spans="1:51" ht="14.25" x14ac:dyDescent="0.2">
      <c r="A1" s="290" t="str">
        <f>O1</f>
        <v>CITY OF SANTA MONICA UTILITY BILL - 2017-2018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2"/>
      <c r="O1" s="290" t="s">
        <v>169</v>
      </c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2"/>
      <c r="AH1" s="46"/>
    </row>
    <row r="2" spans="1:51" ht="14.25" x14ac:dyDescent="0.2">
      <c r="A2" s="293" t="s">
        <v>0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5"/>
      <c r="O2" s="293" t="s">
        <v>0</v>
      </c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5"/>
      <c r="AH2" s="46"/>
    </row>
    <row r="3" spans="1:51" ht="15" thickBot="1" x14ac:dyDescent="0.25">
      <c r="A3" s="296" t="s">
        <v>115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8"/>
      <c r="O3" s="296" t="s">
        <v>115</v>
      </c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8"/>
      <c r="AH3" s="46"/>
    </row>
    <row r="4" spans="1:51" x14ac:dyDescent="0.2">
      <c r="A4" s="19"/>
      <c r="B4" s="5"/>
      <c r="C4" s="5"/>
      <c r="D4" s="5"/>
      <c r="E4" s="2"/>
      <c r="F4" s="2"/>
      <c r="G4" s="2"/>
      <c r="H4" s="2"/>
      <c r="I4" s="92"/>
      <c r="J4" s="5"/>
      <c r="K4" s="5"/>
      <c r="L4" s="5"/>
      <c r="M4" s="20"/>
    </row>
    <row r="5" spans="1:51" x14ac:dyDescent="0.2">
      <c r="A5" s="21"/>
      <c r="B5" s="6"/>
      <c r="C5" s="6"/>
      <c r="D5" s="6"/>
      <c r="E5" s="6" t="s">
        <v>110</v>
      </c>
      <c r="F5" s="6" t="s">
        <v>109</v>
      </c>
      <c r="G5" s="6"/>
      <c r="H5" s="6"/>
      <c r="I5" s="64"/>
      <c r="J5" s="6"/>
      <c r="K5" s="6"/>
      <c r="L5" s="6"/>
      <c r="M5" s="22"/>
      <c r="O5" s="21"/>
      <c r="P5" s="6"/>
      <c r="Q5" s="6"/>
      <c r="R5" s="6"/>
      <c r="S5" s="6"/>
      <c r="T5" s="6"/>
      <c r="U5" s="78"/>
      <c r="V5" s="6"/>
      <c r="W5" s="6"/>
      <c r="X5" s="6"/>
      <c r="Y5" s="6"/>
      <c r="Z5" s="78"/>
      <c r="AA5" s="6"/>
      <c r="AB5" s="6"/>
      <c r="AC5" s="6"/>
      <c r="AD5" s="42"/>
      <c r="AE5" s="6"/>
      <c r="AF5" s="6"/>
      <c r="AG5" s="22"/>
      <c r="AH5" s="43"/>
    </row>
    <row r="6" spans="1:51" x14ac:dyDescent="0.2">
      <c r="A6" s="19"/>
      <c r="B6" s="5" t="s">
        <v>113</v>
      </c>
      <c r="C6" s="5" t="s">
        <v>120</v>
      </c>
      <c r="D6" s="5"/>
      <c r="E6" s="5" t="s">
        <v>66</v>
      </c>
      <c r="F6" s="5" t="s">
        <v>111</v>
      </c>
      <c r="G6" s="5" t="s">
        <v>114</v>
      </c>
      <c r="H6" s="5" t="s">
        <v>68</v>
      </c>
      <c r="I6" s="92" t="s">
        <v>66</v>
      </c>
      <c r="J6" s="5" t="s">
        <v>70</v>
      </c>
      <c r="K6" s="5"/>
      <c r="L6" s="5"/>
      <c r="M6" s="20" t="s">
        <v>74</v>
      </c>
      <c r="O6" s="19"/>
      <c r="P6" s="5"/>
      <c r="Q6" s="288" t="s">
        <v>154</v>
      </c>
      <c r="R6" s="288"/>
      <c r="S6" s="288"/>
      <c r="T6" s="288"/>
      <c r="U6" s="288" t="s">
        <v>155</v>
      </c>
      <c r="V6" s="288"/>
      <c r="W6" s="288"/>
      <c r="X6" s="288"/>
      <c r="Y6" s="92"/>
      <c r="Z6" s="91"/>
      <c r="AA6" s="5" t="s">
        <v>101</v>
      </c>
      <c r="AB6" s="5" t="s">
        <v>101</v>
      </c>
      <c r="AC6" s="5" t="s">
        <v>101</v>
      </c>
      <c r="AD6" s="43"/>
      <c r="AE6" s="5" t="s">
        <v>102</v>
      </c>
      <c r="AF6" s="5" t="s">
        <v>102</v>
      </c>
      <c r="AG6" s="20" t="s">
        <v>103</v>
      </c>
      <c r="AH6" s="43"/>
      <c r="AI6" s="1" t="s">
        <v>104</v>
      </c>
      <c r="AJ6" s="1" t="s">
        <v>104</v>
      </c>
      <c r="AK6" s="1" t="s">
        <v>104</v>
      </c>
      <c r="AN6" s="1" t="s">
        <v>105</v>
      </c>
      <c r="AO6" s="1" t="s">
        <v>105</v>
      </c>
      <c r="AP6" s="1" t="s">
        <v>106</v>
      </c>
      <c r="AQ6" s="18"/>
      <c r="AR6" s="1" t="s">
        <v>161</v>
      </c>
      <c r="AS6" s="1" t="s">
        <v>161</v>
      </c>
      <c r="AT6" s="1" t="s">
        <v>161</v>
      </c>
      <c r="AU6" s="289" t="s">
        <v>140</v>
      </c>
      <c r="AV6" s="289"/>
      <c r="AW6" s="289"/>
      <c r="AX6" s="289"/>
      <c r="AY6" s="93" t="s">
        <v>142</v>
      </c>
    </row>
    <row r="7" spans="1:51" x14ac:dyDescent="0.2">
      <c r="A7" s="23" t="s">
        <v>116</v>
      </c>
      <c r="B7" s="7"/>
      <c r="C7" s="7" t="s">
        <v>65</v>
      </c>
      <c r="D7" s="7" t="s">
        <v>108</v>
      </c>
      <c r="E7" s="7" t="s">
        <v>67</v>
      </c>
      <c r="F7" s="7" t="s">
        <v>67</v>
      </c>
      <c r="G7" s="10" t="s">
        <v>118</v>
      </c>
      <c r="H7" s="7" t="s">
        <v>69</v>
      </c>
      <c r="I7" s="31" t="s">
        <v>67</v>
      </c>
      <c r="J7" s="7" t="s">
        <v>71</v>
      </c>
      <c r="K7" s="7" t="s">
        <v>72</v>
      </c>
      <c r="L7" s="7" t="s">
        <v>73</v>
      </c>
      <c r="M7" s="24" t="s">
        <v>75</v>
      </c>
      <c r="O7" s="23"/>
      <c r="P7" s="7" t="s">
        <v>98</v>
      </c>
      <c r="Q7" s="36" t="s">
        <v>198</v>
      </c>
      <c r="R7" s="7" t="s">
        <v>65</v>
      </c>
      <c r="S7" s="7" t="s">
        <v>108</v>
      </c>
      <c r="T7" s="7" t="s">
        <v>99</v>
      </c>
      <c r="U7" s="79" t="s">
        <v>198</v>
      </c>
      <c r="V7" s="7" t="s">
        <v>65</v>
      </c>
      <c r="W7" s="7" t="s">
        <v>108</v>
      </c>
      <c r="X7" s="7" t="s">
        <v>99</v>
      </c>
      <c r="Y7" s="7"/>
      <c r="Z7" s="79" t="s">
        <v>198</v>
      </c>
      <c r="AA7" s="7" t="s">
        <v>65</v>
      </c>
      <c r="AB7" s="7" t="s">
        <v>108</v>
      </c>
      <c r="AC7" s="7" t="s">
        <v>99</v>
      </c>
      <c r="AD7" s="36" t="s">
        <v>198</v>
      </c>
      <c r="AE7" s="7" t="s">
        <v>65</v>
      </c>
      <c r="AF7" s="7" t="s">
        <v>108</v>
      </c>
      <c r="AG7" s="24" t="s">
        <v>99</v>
      </c>
      <c r="AH7" s="36" t="s">
        <v>198</v>
      </c>
      <c r="AI7" s="1" t="s">
        <v>65</v>
      </c>
      <c r="AJ7" s="1" t="s">
        <v>108</v>
      </c>
      <c r="AK7" s="1" t="s">
        <v>99</v>
      </c>
      <c r="AM7" s="36" t="s">
        <v>198</v>
      </c>
      <c r="AN7" s="1" t="s">
        <v>65</v>
      </c>
      <c r="AO7" s="1" t="s">
        <v>108</v>
      </c>
      <c r="AP7" s="1" t="s">
        <v>99</v>
      </c>
      <c r="AQ7" s="36" t="s">
        <v>198</v>
      </c>
      <c r="AR7" s="1" t="s">
        <v>65</v>
      </c>
      <c r="AS7" s="1" t="s">
        <v>108</v>
      </c>
      <c r="AT7" s="1" t="s">
        <v>99</v>
      </c>
      <c r="AU7" s="36" t="s">
        <v>198</v>
      </c>
      <c r="AV7" s="31" t="s">
        <v>65</v>
      </c>
      <c r="AW7" s="31" t="s">
        <v>108</v>
      </c>
      <c r="AX7" s="31" t="s">
        <v>99</v>
      </c>
      <c r="AY7" s="93" t="s">
        <v>141</v>
      </c>
    </row>
    <row r="8" spans="1:51" ht="13.5" thickBot="1" x14ac:dyDescent="0.25">
      <c r="B8" s="13" t="s">
        <v>117</v>
      </c>
      <c r="C8" s="3">
        <v>0</v>
      </c>
      <c r="D8" s="4">
        <v>0</v>
      </c>
      <c r="F8" s="5"/>
      <c r="G8" s="11" t="s">
        <v>119</v>
      </c>
      <c r="H8" s="3">
        <v>0</v>
      </c>
      <c r="J8" s="3">
        <f>C8+D8+H8</f>
        <v>0</v>
      </c>
      <c r="R8" s="3">
        <v>0</v>
      </c>
      <c r="S8" s="3">
        <v>0</v>
      </c>
      <c r="T8" s="3">
        <v>0</v>
      </c>
      <c r="V8" s="3">
        <v>0</v>
      </c>
      <c r="W8" s="3">
        <v>0</v>
      </c>
      <c r="X8" s="3">
        <v>0</v>
      </c>
      <c r="Y8" s="3"/>
      <c r="AA8" s="3">
        <v>0</v>
      </c>
      <c r="AB8" s="3">
        <v>0</v>
      </c>
      <c r="AC8" s="3">
        <v>0</v>
      </c>
      <c r="AE8" s="3">
        <v>0</v>
      </c>
      <c r="AF8" s="3">
        <v>0</v>
      </c>
      <c r="AG8" s="3">
        <v>0</v>
      </c>
      <c r="AI8" s="3">
        <v>0</v>
      </c>
      <c r="AJ8" s="3">
        <v>0</v>
      </c>
      <c r="AK8" s="3">
        <v>0</v>
      </c>
      <c r="AL8" s="3"/>
      <c r="AN8" s="3">
        <v>0</v>
      </c>
      <c r="AO8" s="3">
        <v>0</v>
      </c>
      <c r="AP8" s="3">
        <v>0</v>
      </c>
      <c r="AQ8" s="18"/>
      <c r="AR8" s="3">
        <v>0</v>
      </c>
      <c r="AS8" s="3">
        <v>0</v>
      </c>
      <c r="AT8" s="3">
        <v>0</v>
      </c>
      <c r="AU8" s="32">
        <f t="shared" ref="AU8:AU19" si="0">+Q8+U8+Z8+AD8+AH8+AM8+AQ8</f>
        <v>0</v>
      </c>
      <c r="AV8" s="3">
        <f t="shared" ref="AV8:AX39" si="1">SUM(R8,V8,AA8,AE8,AI8,AN8,AR8)</f>
        <v>0</v>
      </c>
      <c r="AW8" s="3">
        <f t="shared" si="1"/>
        <v>0</v>
      </c>
      <c r="AX8" s="3">
        <f t="shared" si="1"/>
        <v>0</v>
      </c>
      <c r="AY8" s="3">
        <f>SUM(AV8:AX8)</f>
        <v>0</v>
      </c>
    </row>
    <row r="9" spans="1:51" ht="13.5" thickBot="1" x14ac:dyDescent="0.25">
      <c r="A9" s="1" t="s">
        <v>3</v>
      </c>
      <c r="B9" s="9" t="s">
        <v>117</v>
      </c>
      <c r="C9" s="3">
        <v>0</v>
      </c>
      <c r="D9" s="4">
        <v>0</v>
      </c>
      <c r="F9" s="5"/>
      <c r="G9" s="9" t="s">
        <v>119</v>
      </c>
      <c r="H9" s="3">
        <v>0</v>
      </c>
      <c r="J9" s="3">
        <f t="shared" ref="J9:J81" si="2">C9+D9+H9</f>
        <v>0</v>
      </c>
      <c r="K9" s="1" t="s">
        <v>76</v>
      </c>
      <c r="L9" s="1" t="s">
        <v>107</v>
      </c>
      <c r="O9" s="1" t="s">
        <v>76</v>
      </c>
      <c r="P9" s="1" t="s">
        <v>3</v>
      </c>
      <c r="R9" s="3">
        <v>0</v>
      </c>
      <c r="S9" s="3">
        <v>0</v>
      </c>
      <c r="T9" s="3">
        <v>0</v>
      </c>
      <c r="V9" s="3">
        <v>0</v>
      </c>
      <c r="W9" s="3">
        <v>0</v>
      </c>
      <c r="X9" s="3">
        <v>0</v>
      </c>
      <c r="Y9" s="3"/>
      <c r="AA9" s="3">
        <v>0</v>
      </c>
      <c r="AB9" s="3">
        <v>0</v>
      </c>
      <c r="AC9" s="3">
        <v>0</v>
      </c>
      <c r="AE9" s="3">
        <v>0</v>
      </c>
      <c r="AF9" s="3">
        <v>0</v>
      </c>
      <c r="AG9" s="3">
        <v>0</v>
      </c>
      <c r="AI9" s="3">
        <v>0</v>
      </c>
      <c r="AJ9" s="3">
        <v>0</v>
      </c>
      <c r="AK9" s="3">
        <v>0</v>
      </c>
      <c r="AL9" s="3"/>
      <c r="AN9" s="3">
        <v>0</v>
      </c>
      <c r="AO9" s="3">
        <v>0</v>
      </c>
      <c r="AP9" s="3">
        <v>0</v>
      </c>
      <c r="AQ9" s="18"/>
      <c r="AR9" s="3">
        <v>0</v>
      </c>
      <c r="AS9" s="3">
        <v>0</v>
      </c>
      <c r="AT9" s="3">
        <v>0</v>
      </c>
      <c r="AU9" s="32">
        <f t="shared" si="0"/>
        <v>0</v>
      </c>
      <c r="AV9" s="3">
        <f t="shared" si="1"/>
        <v>0</v>
      </c>
      <c r="AW9" s="3">
        <f t="shared" si="1"/>
        <v>0</v>
      </c>
      <c r="AX9" s="3">
        <f t="shared" si="1"/>
        <v>0</v>
      </c>
      <c r="AY9" s="3">
        <f t="shared" ref="AY9:AY80" si="3">SUM(AV9:AX9)</f>
        <v>0</v>
      </c>
    </row>
    <row r="10" spans="1:51" ht="13.5" thickBot="1" x14ac:dyDescent="0.25">
      <c r="A10" s="1" t="s">
        <v>4</v>
      </c>
      <c r="B10" s="9" t="s">
        <v>117</v>
      </c>
      <c r="C10" s="3">
        <v>0</v>
      </c>
      <c r="D10" s="4">
        <v>0</v>
      </c>
      <c r="F10" s="5"/>
      <c r="G10" s="9" t="s">
        <v>117</v>
      </c>
      <c r="H10" s="3">
        <v>0</v>
      </c>
      <c r="J10" s="3">
        <f t="shared" si="2"/>
        <v>0</v>
      </c>
      <c r="K10" s="1" t="s">
        <v>76</v>
      </c>
      <c r="L10" s="1" t="s">
        <v>107</v>
      </c>
      <c r="O10" s="1" t="s">
        <v>76</v>
      </c>
      <c r="P10" s="1" t="s">
        <v>4</v>
      </c>
      <c r="R10" s="3">
        <v>0</v>
      </c>
      <c r="S10" s="3">
        <v>0</v>
      </c>
      <c r="T10" s="3">
        <v>0</v>
      </c>
      <c r="V10" s="3">
        <v>0</v>
      </c>
      <c r="W10" s="3">
        <v>0</v>
      </c>
      <c r="X10" s="3">
        <v>0</v>
      </c>
      <c r="Y10" s="3"/>
      <c r="AA10" s="3">
        <v>0</v>
      </c>
      <c r="AB10" s="3">
        <v>0</v>
      </c>
      <c r="AC10" s="3">
        <v>0</v>
      </c>
      <c r="AE10" s="3">
        <v>0</v>
      </c>
      <c r="AF10" s="3">
        <v>0</v>
      </c>
      <c r="AG10" s="3">
        <v>0</v>
      </c>
      <c r="AI10" s="3">
        <v>0</v>
      </c>
      <c r="AJ10" s="3">
        <v>0</v>
      </c>
      <c r="AK10" s="3">
        <v>0</v>
      </c>
      <c r="AL10" s="3"/>
      <c r="AN10" s="3">
        <v>0</v>
      </c>
      <c r="AO10" s="3">
        <v>0</v>
      </c>
      <c r="AP10" s="3">
        <v>0</v>
      </c>
      <c r="AQ10" s="18"/>
      <c r="AR10" s="3">
        <v>0</v>
      </c>
      <c r="AS10" s="3">
        <v>0</v>
      </c>
      <c r="AT10" s="3">
        <v>0</v>
      </c>
      <c r="AU10" s="32">
        <f t="shared" si="0"/>
        <v>0</v>
      </c>
      <c r="AV10" s="3">
        <f t="shared" si="1"/>
        <v>0</v>
      </c>
      <c r="AW10" s="3">
        <f t="shared" si="1"/>
        <v>0</v>
      </c>
      <c r="AX10" s="3">
        <f t="shared" si="1"/>
        <v>0</v>
      </c>
      <c r="AY10" s="3">
        <f t="shared" si="3"/>
        <v>0</v>
      </c>
    </row>
    <row r="11" spans="1:51" s="56" customFormat="1" ht="13.5" thickBot="1" x14ac:dyDescent="0.25">
      <c r="A11" s="56" t="s">
        <v>5</v>
      </c>
      <c r="B11" s="57" t="s">
        <v>117</v>
      </c>
      <c r="C11" s="58">
        <v>25.62</v>
      </c>
      <c r="D11" s="59">
        <v>22.37</v>
      </c>
      <c r="F11" s="60"/>
      <c r="G11" s="57" t="s">
        <v>117</v>
      </c>
      <c r="H11" s="58">
        <v>264.88</v>
      </c>
      <c r="I11" s="65"/>
      <c r="J11" s="58">
        <f t="shared" si="2"/>
        <v>312.87</v>
      </c>
      <c r="K11" s="56" t="s">
        <v>77</v>
      </c>
      <c r="L11" s="56" t="s">
        <v>205</v>
      </c>
      <c r="M11" s="56" t="s">
        <v>216</v>
      </c>
      <c r="O11" s="56" t="s">
        <v>77</v>
      </c>
      <c r="P11" s="56" t="s">
        <v>5</v>
      </c>
      <c r="R11" s="58">
        <v>243.39</v>
      </c>
      <c r="S11" s="58">
        <v>212.56</v>
      </c>
      <c r="T11" s="58">
        <v>263.3</v>
      </c>
      <c r="U11" s="80"/>
      <c r="V11" s="58">
        <v>119.56</v>
      </c>
      <c r="W11" s="58">
        <v>104.41</v>
      </c>
      <c r="X11" s="58">
        <v>264.88</v>
      </c>
      <c r="Y11" s="58"/>
      <c r="Z11" s="80">
        <v>4488</v>
      </c>
      <c r="AA11" s="58">
        <v>25.62</v>
      </c>
      <c r="AB11" s="58">
        <v>22.37</v>
      </c>
      <c r="AC11" s="58">
        <v>264.88</v>
      </c>
      <c r="AD11" s="62"/>
      <c r="AE11" s="58">
        <v>0</v>
      </c>
      <c r="AF11" s="58">
        <v>0</v>
      </c>
      <c r="AG11" s="58">
        <v>0</v>
      </c>
      <c r="AH11" s="62"/>
      <c r="AI11" s="58">
        <v>0</v>
      </c>
      <c r="AJ11" s="58">
        <v>0</v>
      </c>
      <c r="AK11" s="58">
        <v>0</v>
      </c>
      <c r="AL11" s="58"/>
      <c r="AM11" s="62"/>
      <c r="AN11" s="58">
        <v>0</v>
      </c>
      <c r="AO11" s="58">
        <v>0</v>
      </c>
      <c r="AP11" s="58">
        <v>0</v>
      </c>
      <c r="AQ11" s="62"/>
      <c r="AR11" s="58">
        <v>0</v>
      </c>
      <c r="AS11" s="58">
        <v>0</v>
      </c>
      <c r="AT11" s="58">
        <v>0</v>
      </c>
      <c r="AU11" s="63">
        <f t="shared" si="0"/>
        <v>4488</v>
      </c>
      <c r="AV11" s="58">
        <f t="shared" si="1"/>
        <v>388.57</v>
      </c>
      <c r="AW11" s="58">
        <f t="shared" si="1"/>
        <v>339.34000000000003</v>
      </c>
      <c r="AX11" s="58">
        <f t="shared" si="1"/>
        <v>793.06000000000006</v>
      </c>
      <c r="AY11" s="58">
        <f t="shared" si="3"/>
        <v>1520.9700000000003</v>
      </c>
    </row>
    <row r="12" spans="1:51" s="56" customFormat="1" ht="13.5" thickBot="1" x14ac:dyDescent="0.25">
      <c r="A12" s="56" t="s">
        <v>6</v>
      </c>
      <c r="B12" s="57" t="s">
        <v>117</v>
      </c>
      <c r="C12" s="58">
        <v>367.71</v>
      </c>
      <c r="D12" s="59">
        <v>0</v>
      </c>
      <c r="F12" s="60"/>
      <c r="G12" s="57" t="s">
        <v>119</v>
      </c>
      <c r="H12" s="58">
        <v>0</v>
      </c>
      <c r="I12" s="65"/>
      <c r="J12" s="58">
        <f t="shared" si="2"/>
        <v>367.71</v>
      </c>
      <c r="K12" s="56" t="s">
        <v>77</v>
      </c>
      <c r="L12" s="56" t="s">
        <v>205</v>
      </c>
      <c r="M12" s="56" t="s">
        <v>216</v>
      </c>
      <c r="O12" s="56" t="s">
        <v>77</v>
      </c>
      <c r="P12" s="56" t="s">
        <v>6</v>
      </c>
      <c r="R12" s="58">
        <v>367.71</v>
      </c>
      <c r="S12" s="58">
        <v>0</v>
      </c>
      <c r="T12" s="58">
        <v>0</v>
      </c>
      <c r="U12" s="80"/>
      <c r="V12" s="58">
        <v>367.71</v>
      </c>
      <c r="W12" s="58">
        <v>0</v>
      </c>
      <c r="X12" s="58">
        <v>0</v>
      </c>
      <c r="Y12" s="58"/>
      <c r="Z12" s="80"/>
      <c r="AA12" s="58">
        <v>367.71</v>
      </c>
      <c r="AB12" s="58">
        <v>0</v>
      </c>
      <c r="AC12" s="58">
        <v>0</v>
      </c>
      <c r="AD12" s="62"/>
      <c r="AE12" s="58">
        <v>0</v>
      </c>
      <c r="AF12" s="58">
        <v>0</v>
      </c>
      <c r="AG12" s="58">
        <v>0</v>
      </c>
      <c r="AH12" s="62"/>
      <c r="AI12" s="58">
        <v>0</v>
      </c>
      <c r="AJ12" s="58">
        <v>0</v>
      </c>
      <c r="AK12" s="58">
        <v>0</v>
      </c>
      <c r="AL12" s="58"/>
      <c r="AM12" s="62"/>
      <c r="AN12" s="58">
        <v>0</v>
      </c>
      <c r="AO12" s="58">
        <v>0</v>
      </c>
      <c r="AP12" s="58">
        <v>0</v>
      </c>
      <c r="AQ12" s="62"/>
      <c r="AR12" s="58">
        <v>0</v>
      </c>
      <c r="AS12" s="58">
        <v>0</v>
      </c>
      <c r="AT12" s="58">
        <v>0</v>
      </c>
      <c r="AU12" s="63">
        <f t="shared" si="0"/>
        <v>0</v>
      </c>
      <c r="AV12" s="58">
        <f t="shared" si="1"/>
        <v>1103.1299999999999</v>
      </c>
      <c r="AW12" s="58">
        <f t="shared" si="1"/>
        <v>0</v>
      </c>
      <c r="AX12" s="58">
        <f t="shared" si="1"/>
        <v>0</v>
      </c>
      <c r="AY12" s="58">
        <f>SUM(AV12:AX12)</f>
        <v>1103.1299999999999</v>
      </c>
    </row>
    <row r="13" spans="1:51" s="56" customFormat="1" ht="13.5" thickBot="1" x14ac:dyDescent="0.25">
      <c r="A13" s="56" t="s">
        <v>7</v>
      </c>
      <c r="B13" s="57" t="s">
        <v>117</v>
      </c>
      <c r="C13" s="58">
        <v>204.96</v>
      </c>
      <c r="D13" s="59">
        <v>179</v>
      </c>
      <c r="F13" s="60"/>
      <c r="G13" s="57" t="s">
        <v>117</v>
      </c>
      <c r="H13" s="58">
        <v>396.42</v>
      </c>
      <c r="I13" s="65"/>
      <c r="J13" s="58">
        <f t="shared" si="2"/>
        <v>780.38000000000011</v>
      </c>
      <c r="K13" s="56" t="s">
        <v>77</v>
      </c>
      <c r="L13" s="56" t="s">
        <v>205</v>
      </c>
      <c r="M13" s="56" t="s">
        <v>216</v>
      </c>
      <c r="O13" s="56" t="s">
        <v>77</v>
      </c>
      <c r="P13" s="56" t="s">
        <v>7</v>
      </c>
      <c r="R13" s="58">
        <v>456.89</v>
      </c>
      <c r="S13" s="58">
        <v>399.01</v>
      </c>
      <c r="T13" s="58">
        <v>394.04</v>
      </c>
      <c r="U13" s="80">
        <v>55352</v>
      </c>
      <c r="V13" s="58">
        <v>315.98</v>
      </c>
      <c r="W13" s="58">
        <v>275.95</v>
      </c>
      <c r="X13" s="58">
        <v>396.42</v>
      </c>
      <c r="Y13" s="58"/>
      <c r="Z13" s="80">
        <v>35904</v>
      </c>
      <c r="AA13" s="58">
        <v>204.96</v>
      </c>
      <c r="AB13" s="58">
        <v>179</v>
      </c>
      <c r="AC13" s="58">
        <v>396.42</v>
      </c>
      <c r="AD13" s="62"/>
      <c r="AE13" s="58">
        <v>0</v>
      </c>
      <c r="AF13" s="58">
        <v>0</v>
      </c>
      <c r="AG13" s="58">
        <v>0</v>
      </c>
      <c r="AH13" s="62"/>
      <c r="AI13" s="58">
        <v>0</v>
      </c>
      <c r="AJ13" s="58">
        <v>0</v>
      </c>
      <c r="AK13" s="58">
        <v>0</v>
      </c>
      <c r="AL13" s="58"/>
      <c r="AM13" s="62"/>
      <c r="AN13" s="58">
        <v>0</v>
      </c>
      <c r="AO13" s="58">
        <v>0</v>
      </c>
      <c r="AP13" s="58">
        <v>0</v>
      </c>
      <c r="AQ13" s="62"/>
      <c r="AR13" s="58">
        <v>0</v>
      </c>
      <c r="AS13" s="58">
        <v>0</v>
      </c>
      <c r="AT13" s="58">
        <v>0</v>
      </c>
      <c r="AU13" s="63">
        <f t="shared" si="0"/>
        <v>91256</v>
      </c>
      <c r="AV13" s="58">
        <f t="shared" si="1"/>
        <v>977.83</v>
      </c>
      <c r="AW13" s="58">
        <f t="shared" si="1"/>
        <v>853.96</v>
      </c>
      <c r="AX13" s="58">
        <f t="shared" si="1"/>
        <v>1186.8800000000001</v>
      </c>
      <c r="AY13" s="58">
        <f t="shared" si="3"/>
        <v>3018.67</v>
      </c>
    </row>
    <row r="14" spans="1:51" ht="13.5" thickBot="1" x14ac:dyDescent="0.25">
      <c r="A14" s="1" t="s">
        <v>158</v>
      </c>
      <c r="B14" s="9" t="s">
        <v>117</v>
      </c>
      <c r="C14" s="3">
        <v>0</v>
      </c>
      <c r="D14" s="4">
        <v>0</v>
      </c>
      <c r="F14" s="5"/>
      <c r="G14" s="9" t="s">
        <v>117</v>
      </c>
      <c r="H14" s="3">
        <v>0</v>
      </c>
      <c r="J14" s="3">
        <f t="shared" si="2"/>
        <v>0</v>
      </c>
      <c r="K14" s="1" t="s">
        <v>160</v>
      </c>
      <c r="L14" s="1" t="s">
        <v>107</v>
      </c>
      <c r="M14" s="1" t="s">
        <v>159</v>
      </c>
      <c r="O14" s="1" t="s">
        <v>160</v>
      </c>
      <c r="P14" s="1" t="s">
        <v>158</v>
      </c>
      <c r="R14" s="3">
        <v>0</v>
      </c>
      <c r="S14" s="3">
        <v>0</v>
      </c>
      <c r="T14" s="3">
        <v>0</v>
      </c>
      <c r="V14" s="3">
        <v>0</v>
      </c>
      <c r="W14" s="3">
        <v>0</v>
      </c>
      <c r="X14" s="3">
        <v>0</v>
      </c>
      <c r="Y14" s="3"/>
      <c r="AA14" s="3">
        <v>0</v>
      </c>
      <c r="AB14" s="3">
        <v>0</v>
      </c>
      <c r="AC14" s="3">
        <v>0</v>
      </c>
      <c r="AE14" s="3">
        <v>0</v>
      </c>
      <c r="AF14" s="3">
        <v>0</v>
      </c>
      <c r="AG14" s="3">
        <v>0</v>
      </c>
      <c r="AI14" s="3">
        <v>0</v>
      </c>
      <c r="AJ14" s="3">
        <v>0</v>
      </c>
      <c r="AK14" s="3">
        <v>0</v>
      </c>
      <c r="AL14" s="3"/>
      <c r="AN14" s="3">
        <v>0</v>
      </c>
      <c r="AO14" s="3">
        <v>0</v>
      </c>
      <c r="AP14" s="3">
        <v>0</v>
      </c>
      <c r="AQ14" s="18"/>
      <c r="AR14" s="3">
        <v>0</v>
      </c>
      <c r="AS14" s="3">
        <v>0</v>
      </c>
      <c r="AT14" s="3">
        <v>0</v>
      </c>
      <c r="AU14" s="32">
        <f t="shared" si="0"/>
        <v>0</v>
      </c>
      <c r="AV14" s="3">
        <f t="shared" si="1"/>
        <v>0</v>
      </c>
      <c r="AW14" s="3">
        <f t="shared" si="1"/>
        <v>0</v>
      </c>
      <c r="AX14" s="3">
        <f t="shared" si="1"/>
        <v>0</v>
      </c>
      <c r="AY14" s="3">
        <f t="shared" si="3"/>
        <v>0</v>
      </c>
    </row>
    <row r="15" spans="1:51" ht="13.5" thickBot="1" x14ac:dyDescent="0.25">
      <c r="A15" s="1" t="s">
        <v>8</v>
      </c>
      <c r="B15" s="9" t="s">
        <v>117</v>
      </c>
      <c r="C15" s="3">
        <v>1532.93</v>
      </c>
      <c r="D15" s="4">
        <v>1338.75</v>
      </c>
      <c r="F15" s="5"/>
      <c r="G15" s="9" t="s">
        <v>117</v>
      </c>
      <c r="H15" s="3">
        <v>264.88</v>
      </c>
      <c r="J15" s="3">
        <f t="shared" si="2"/>
        <v>3136.5600000000004</v>
      </c>
      <c r="K15" s="1" t="s">
        <v>78</v>
      </c>
      <c r="L15" s="1" t="s">
        <v>205</v>
      </c>
      <c r="M15" s="1" t="s">
        <v>207</v>
      </c>
      <c r="O15" s="1" t="s">
        <v>78</v>
      </c>
      <c r="P15" s="1" t="s">
        <v>8</v>
      </c>
      <c r="R15" s="3">
        <v>1473.15</v>
      </c>
      <c r="S15" s="3">
        <v>1286.54</v>
      </c>
      <c r="T15" s="3">
        <v>259.37</v>
      </c>
      <c r="V15" s="3">
        <v>2233.21</v>
      </c>
      <c r="W15" s="3">
        <v>1950.32</v>
      </c>
      <c r="X15" s="3">
        <v>264.88</v>
      </c>
      <c r="Y15" s="3"/>
      <c r="Z15" s="77">
        <v>268532</v>
      </c>
      <c r="AA15" s="3">
        <v>1532.93</v>
      </c>
      <c r="AB15" s="3">
        <v>1338.75</v>
      </c>
      <c r="AC15" s="3">
        <v>264.88</v>
      </c>
      <c r="AE15" s="3">
        <v>0</v>
      </c>
      <c r="AF15" s="3">
        <v>0</v>
      </c>
      <c r="AG15" s="3">
        <v>0</v>
      </c>
      <c r="AI15" s="3">
        <v>0</v>
      </c>
      <c r="AJ15" s="3">
        <v>0</v>
      </c>
      <c r="AK15" s="3">
        <v>0</v>
      </c>
      <c r="AL15" s="3"/>
      <c r="AN15" s="3">
        <v>0</v>
      </c>
      <c r="AO15" s="3">
        <v>0</v>
      </c>
      <c r="AP15" s="3">
        <v>0</v>
      </c>
      <c r="AQ15" s="18"/>
      <c r="AR15" s="3">
        <v>0</v>
      </c>
      <c r="AS15" s="3">
        <v>0</v>
      </c>
      <c r="AT15" s="3">
        <v>0</v>
      </c>
      <c r="AU15" s="32">
        <f t="shared" si="0"/>
        <v>268532</v>
      </c>
      <c r="AV15" s="3">
        <f t="shared" si="1"/>
        <v>5239.29</v>
      </c>
      <c r="AW15" s="3">
        <f t="shared" si="1"/>
        <v>4575.6099999999997</v>
      </c>
      <c r="AX15" s="3">
        <f t="shared" si="1"/>
        <v>789.13</v>
      </c>
      <c r="AY15" s="3">
        <f t="shared" si="3"/>
        <v>10604.029999999999</v>
      </c>
    </row>
    <row r="16" spans="1:51" ht="13.5" thickBot="1" x14ac:dyDescent="0.25">
      <c r="A16" s="1" t="s">
        <v>9</v>
      </c>
      <c r="B16" s="9" t="s">
        <v>117</v>
      </c>
      <c r="C16" s="3">
        <v>68.319999999999993</v>
      </c>
      <c r="D16" s="4">
        <v>59.67</v>
      </c>
      <c r="F16" s="5"/>
      <c r="G16" s="9" t="s">
        <v>117</v>
      </c>
      <c r="H16" s="3">
        <v>264.88</v>
      </c>
      <c r="J16" s="3">
        <f t="shared" si="2"/>
        <v>392.87</v>
      </c>
      <c r="K16" s="1" t="s">
        <v>78</v>
      </c>
      <c r="L16" s="1" t="s">
        <v>205</v>
      </c>
      <c r="M16" s="1" t="s">
        <v>207</v>
      </c>
      <c r="O16" s="1" t="s">
        <v>78</v>
      </c>
      <c r="P16" s="1" t="s">
        <v>9</v>
      </c>
      <c r="R16" s="3">
        <v>55.51</v>
      </c>
      <c r="S16" s="3">
        <v>48.48</v>
      </c>
      <c r="T16" s="3">
        <v>259.37</v>
      </c>
      <c r="V16" s="3">
        <v>42.7</v>
      </c>
      <c r="W16" s="3">
        <v>37.29</v>
      </c>
      <c r="X16" s="3">
        <v>264.88</v>
      </c>
      <c r="Y16" s="3"/>
      <c r="Z16" s="77">
        <v>11968</v>
      </c>
      <c r="AA16" s="3">
        <v>68.319999999999993</v>
      </c>
      <c r="AB16" s="3">
        <v>59.67</v>
      </c>
      <c r="AC16" s="3">
        <v>264.88</v>
      </c>
      <c r="AE16" s="3">
        <v>0</v>
      </c>
      <c r="AF16" s="3">
        <v>0</v>
      </c>
      <c r="AG16" s="3">
        <v>0</v>
      </c>
      <c r="AI16" s="3">
        <v>0</v>
      </c>
      <c r="AJ16" s="3">
        <v>0</v>
      </c>
      <c r="AK16" s="3">
        <v>0</v>
      </c>
      <c r="AL16" s="3"/>
      <c r="AN16" s="3">
        <v>0</v>
      </c>
      <c r="AO16" s="3">
        <v>0</v>
      </c>
      <c r="AP16" s="3">
        <v>0</v>
      </c>
      <c r="AQ16" s="18"/>
      <c r="AR16" s="3">
        <v>0</v>
      </c>
      <c r="AS16" s="3">
        <v>0</v>
      </c>
      <c r="AT16" s="3">
        <v>0</v>
      </c>
      <c r="AU16" s="32">
        <f t="shared" si="0"/>
        <v>11968</v>
      </c>
      <c r="AV16" s="3">
        <f t="shared" si="1"/>
        <v>166.53</v>
      </c>
      <c r="AW16" s="3">
        <f t="shared" si="1"/>
        <v>145.44</v>
      </c>
      <c r="AX16" s="3">
        <f t="shared" si="1"/>
        <v>789.13</v>
      </c>
      <c r="AY16" s="3">
        <f t="shared" si="3"/>
        <v>1101.0999999999999</v>
      </c>
    </row>
    <row r="17" spans="1:54" ht="13.5" thickBot="1" x14ac:dyDescent="0.25">
      <c r="A17" s="1" t="s">
        <v>10</v>
      </c>
      <c r="B17" s="9" t="s">
        <v>117</v>
      </c>
      <c r="C17" s="3">
        <v>785.68</v>
      </c>
      <c r="D17" s="4">
        <v>686.15</v>
      </c>
      <c r="F17" s="5"/>
      <c r="G17" s="9" t="s">
        <v>117</v>
      </c>
      <c r="H17" s="3">
        <v>529.79</v>
      </c>
      <c r="J17" s="3">
        <f t="shared" si="2"/>
        <v>2001.62</v>
      </c>
      <c r="K17" s="1" t="s">
        <v>78</v>
      </c>
      <c r="L17" s="1" t="s">
        <v>205</v>
      </c>
      <c r="M17" s="1" t="s">
        <v>207</v>
      </c>
      <c r="O17" s="1" t="s">
        <v>78</v>
      </c>
      <c r="P17" s="1" t="s">
        <v>10</v>
      </c>
      <c r="R17" s="3">
        <v>922.32</v>
      </c>
      <c r="S17" s="3">
        <v>805.49</v>
      </c>
      <c r="T17" s="3">
        <v>518.78</v>
      </c>
      <c r="V17" s="3">
        <v>640.5</v>
      </c>
      <c r="W17" s="3">
        <v>559.37</v>
      </c>
      <c r="X17" s="3">
        <v>529.79</v>
      </c>
      <c r="Y17" s="3"/>
      <c r="Z17" s="77">
        <v>137632</v>
      </c>
      <c r="AA17" s="3">
        <v>785.68</v>
      </c>
      <c r="AB17" s="3">
        <v>686.15</v>
      </c>
      <c r="AC17" s="3">
        <v>529.79</v>
      </c>
      <c r="AE17" s="3">
        <v>0</v>
      </c>
      <c r="AF17" s="3">
        <v>0</v>
      </c>
      <c r="AG17" s="3">
        <v>0</v>
      </c>
      <c r="AI17" s="3">
        <v>0</v>
      </c>
      <c r="AJ17" s="3">
        <v>0</v>
      </c>
      <c r="AK17" s="3">
        <v>0</v>
      </c>
      <c r="AL17" s="3"/>
      <c r="AN17" s="3">
        <v>0</v>
      </c>
      <c r="AO17" s="3">
        <v>0</v>
      </c>
      <c r="AP17" s="3">
        <v>0</v>
      </c>
      <c r="AQ17" s="18"/>
      <c r="AR17" s="3">
        <v>0</v>
      </c>
      <c r="AS17" s="3">
        <v>0</v>
      </c>
      <c r="AT17" s="3">
        <v>0</v>
      </c>
      <c r="AU17" s="32">
        <f t="shared" si="0"/>
        <v>137632</v>
      </c>
      <c r="AV17" s="3">
        <f t="shared" si="1"/>
        <v>2348.5</v>
      </c>
      <c r="AW17" s="3">
        <f t="shared" si="1"/>
        <v>2051.0100000000002</v>
      </c>
      <c r="AX17" s="3">
        <f t="shared" si="1"/>
        <v>1578.36</v>
      </c>
      <c r="AY17" s="3">
        <f t="shared" si="3"/>
        <v>5977.87</v>
      </c>
    </row>
    <row r="18" spans="1:54" ht="13.5" thickBot="1" x14ac:dyDescent="0.25">
      <c r="A18" s="1" t="s">
        <v>11</v>
      </c>
      <c r="B18" s="9" t="s">
        <v>117</v>
      </c>
      <c r="C18" s="3">
        <v>1362.13</v>
      </c>
      <c r="D18" s="4">
        <v>1189.58</v>
      </c>
      <c r="F18" s="5"/>
      <c r="G18" s="9" t="s">
        <v>117</v>
      </c>
      <c r="H18" s="3">
        <v>529.79</v>
      </c>
      <c r="J18" s="3">
        <f>C18+D18+H18</f>
        <v>3081.5</v>
      </c>
      <c r="K18" s="1" t="s">
        <v>79</v>
      </c>
      <c r="L18" s="1" t="s">
        <v>205</v>
      </c>
      <c r="M18" s="55" t="s">
        <v>212</v>
      </c>
      <c r="O18" s="1" t="s">
        <v>79</v>
      </c>
      <c r="P18" s="1" t="s">
        <v>11</v>
      </c>
      <c r="R18" s="3">
        <v>828.38</v>
      </c>
      <c r="S18" s="3">
        <v>723.45</v>
      </c>
      <c r="T18" s="3">
        <v>520.67999999999995</v>
      </c>
      <c r="V18" s="3">
        <v>1020.53</v>
      </c>
      <c r="W18" s="3">
        <v>891.25</v>
      </c>
      <c r="X18" s="3">
        <v>529.79</v>
      </c>
      <c r="Y18" s="3"/>
      <c r="Z18" s="77">
        <v>238612</v>
      </c>
      <c r="AA18" s="3">
        <v>1362.13</v>
      </c>
      <c r="AB18" s="3">
        <v>1189.58</v>
      </c>
      <c r="AC18" s="3">
        <v>529.79</v>
      </c>
      <c r="AE18" s="3">
        <v>0</v>
      </c>
      <c r="AF18" s="3">
        <v>0</v>
      </c>
      <c r="AG18" s="3">
        <v>0</v>
      </c>
      <c r="AI18" s="3">
        <v>0</v>
      </c>
      <c r="AJ18" s="3">
        <v>0</v>
      </c>
      <c r="AK18" s="3">
        <v>0</v>
      </c>
      <c r="AL18" s="3"/>
      <c r="AN18" s="3">
        <v>0</v>
      </c>
      <c r="AO18" s="3">
        <v>0</v>
      </c>
      <c r="AP18" s="3">
        <v>0</v>
      </c>
      <c r="AQ18" s="18"/>
      <c r="AR18" s="3">
        <v>0</v>
      </c>
      <c r="AS18" s="3">
        <v>0</v>
      </c>
      <c r="AT18" s="3">
        <v>0</v>
      </c>
      <c r="AU18" s="32">
        <f t="shared" si="0"/>
        <v>238612</v>
      </c>
      <c r="AV18" s="3">
        <f t="shared" si="1"/>
        <v>3211.04</v>
      </c>
      <c r="AW18" s="3">
        <f t="shared" si="1"/>
        <v>2804.2799999999997</v>
      </c>
      <c r="AX18" s="3">
        <f t="shared" si="1"/>
        <v>1580.2599999999998</v>
      </c>
      <c r="AY18" s="3">
        <f t="shared" si="3"/>
        <v>7595.58</v>
      </c>
    </row>
    <row r="19" spans="1:54" ht="13.5" thickBot="1" x14ac:dyDescent="0.25">
      <c r="A19" s="1" t="s">
        <v>12</v>
      </c>
      <c r="B19" s="9" t="s">
        <v>117</v>
      </c>
      <c r="C19" s="3">
        <v>742.98</v>
      </c>
      <c r="D19" s="4">
        <v>648.86</v>
      </c>
      <c r="F19" s="5"/>
      <c r="G19" s="9" t="s">
        <v>117</v>
      </c>
      <c r="H19" s="3">
        <v>264.88</v>
      </c>
      <c r="J19" s="3">
        <f t="shared" si="2"/>
        <v>1656.7200000000003</v>
      </c>
      <c r="K19" s="1" t="s">
        <v>79</v>
      </c>
      <c r="L19" s="1" t="s">
        <v>205</v>
      </c>
      <c r="M19" s="55" t="s">
        <v>212</v>
      </c>
      <c r="O19" s="1" t="s">
        <v>79</v>
      </c>
      <c r="P19" s="1" t="s">
        <v>12</v>
      </c>
      <c r="R19" s="3">
        <v>1285.27</v>
      </c>
      <c r="S19" s="3">
        <v>1122.46</v>
      </c>
      <c r="T19" s="3">
        <v>260.32</v>
      </c>
      <c r="V19" s="3">
        <v>1379.21</v>
      </c>
      <c r="W19" s="3">
        <v>1204.5</v>
      </c>
      <c r="X19" s="3">
        <v>264.88</v>
      </c>
      <c r="Y19" s="3"/>
      <c r="Z19" s="77">
        <v>130152</v>
      </c>
      <c r="AA19" s="3">
        <v>742.98</v>
      </c>
      <c r="AB19" s="3">
        <v>648.86</v>
      </c>
      <c r="AC19" s="3">
        <v>264.88</v>
      </c>
      <c r="AE19" s="3">
        <v>0</v>
      </c>
      <c r="AF19" s="3">
        <v>0</v>
      </c>
      <c r="AG19" s="3">
        <v>0</v>
      </c>
      <c r="AI19" s="3">
        <v>0</v>
      </c>
      <c r="AJ19" s="3">
        <v>0</v>
      </c>
      <c r="AK19" s="3">
        <v>0</v>
      </c>
      <c r="AL19" s="3"/>
      <c r="AN19" s="3">
        <v>0</v>
      </c>
      <c r="AO19" s="3">
        <v>0</v>
      </c>
      <c r="AP19" s="3">
        <v>0</v>
      </c>
      <c r="AQ19" s="18"/>
      <c r="AR19" s="3">
        <v>0</v>
      </c>
      <c r="AS19" s="3">
        <v>0</v>
      </c>
      <c r="AT19" s="3">
        <v>0</v>
      </c>
      <c r="AU19" s="32">
        <f t="shared" si="0"/>
        <v>130152</v>
      </c>
      <c r="AV19" s="3">
        <f t="shared" si="1"/>
        <v>3407.46</v>
      </c>
      <c r="AW19" s="3">
        <f t="shared" si="1"/>
        <v>2975.82</v>
      </c>
      <c r="AX19" s="3">
        <f t="shared" si="1"/>
        <v>790.08</v>
      </c>
      <c r="AY19" s="3">
        <f t="shared" si="3"/>
        <v>7173.3600000000006</v>
      </c>
      <c r="AZ19" s="3"/>
    </row>
    <row r="20" spans="1:54" ht="13.5" thickBot="1" x14ac:dyDescent="0.25">
      <c r="A20" s="1" t="s">
        <v>13</v>
      </c>
      <c r="B20" s="9" t="s">
        <v>117</v>
      </c>
      <c r="C20" s="3">
        <v>1511.58</v>
      </c>
      <c r="D20" s="4">
        <v>1320.1</v>
      </c>
      <c r="F20" s="5"/>
      <c r="G20" s="9" t="s">
        <v>117</v>
      </c>
      <c r="H20" s="3">
        <v>264.88</v>
      </c>
      <c r="J20" s="3">
        <f t="shared" si="2"/>
        <v>3096.56</v>
      </c>
      <c r="K20" s="1" t="s">
        <v>80</v>
      </c>
      <c r="L20" s="1" t="s">
        <v>205</v>
      </c>
      <c r="M20" s="1" t="s">
        <v>207</v>
      </c>
      <c r="O20" s="1" t="s">
        <v>80</v>
      </c>
      <c r="P20" s="1" t="s">
        <v>13</v>
      </c>
      <c r="R20" s="3">
        <v>1182.79</v>
      </c>
      <c r="S20" s="3">
        <v>1032.96</v>
      </c>
      <c r="T20" s="3">
        <v>259.37</v>
      </c>
      <c r="V20" s="3">
        <v>1844.64</v>
      </c>
      <c r="W20" s="3">
        <v>1610.97</v>
      </c>
      <c r="X20" s="3">
        <v>264.88</v>
      </c>
      <c r="Y20" s="3"/>
      <c r="Z20" s="77">
        <v>264792</v>
      </c>
      <c r="AA20" s="3">
        <v>1511.58</v>
      </c>
      <c r="AB20" s="3">
        <v>1320.1</v>
      </c>
      <c r="AC20" s="3">
        <v>264.88</v>
      </c>
      <c r="AE20" s="3">
        <v>0</v>
      </c>
      <c r="AF20" s="3">
        <v>0</v>
      </c>
      <c r="AG20" s="3">
        <v>0</v>
      </c>
      <c r="AI20" s="3">
        <v>0</v>
      </c>
      <c r="AJ20" s="3">
        <v>0</v>
      </c>
      <c r="AK20" s="3">
        <v>0</v>
      </c>
      <c r="AL20" s="3"/>
      <c r="AN20" s="3">
        <v>0</v>
      </c>
      <c r="AO20" s="3">
        <v>0</v>
      </c>
      <c r="AP20" s="3">
        <v>0</v>
      </c>
      <c r="AQ20" s="18"/>
      <c r="AR20" s="3">
        <v>0</v>
      </c>
      <c r="AS20" s="3">
        <v>0</v>
      </c>
      <c r="AT20" s="3">
        <v>0</v>
      </c>
      <c r="AU20" s="32">
        <f>+Q20+U20+Z20+AD20+AH20+AM20+AQ20</f>
        <v>264792</v>
      </c>
      <c r="AV20" s="3">
        <f t="shared" si="1"/>
        <v>4539.01</v>
      </c>
      <c r="AW20" s="3">
        <f t="shared" si="1"/>
        <v>3964.03</v>
      </c>
      <c r="AX20" s="3">
        <f t="shared" si="1"/>
        <v>789.13</v>
      </c>
      <c r="AY20" s="3">
        <f t="shared" si="3"/>
        <v>9292.17</v>
      </c>
    </row>
    <row r="21" spans="1:54" ht="13.5" thickBot="1" x14ac:dyDescent="0.25">
      <c r="A21" s="1" t="s">
        <v>14</v>
      </c>
      <c r="B21" s="9" t="s">
        <v>117</v>
      </c>
      <c r="C21" s="3">
        <v>990.64</v>
      </c>
      <c r="D21" s="4">
        <v>865.15</v>
      </c>
      <c r="F21" s="5"/>
      <c r="G21" s="9" t="s">
        <v>117</v>
      </c>
      <c r="H21" s="3">
        <v>396.42</v>
      </c>
      <c r="J21" s="3">
        <f t="shared" si="2"/>
        <v>2252.21</v>
      </c>
      <c r="K21" s="1" t="s">
        <v>80</v>
      </c>
      <c r="L21" s="1" t="s">
        <v>205</v>
      </c>
      <c r="M21" s="1" t="s">
        <v>207</v>
      </c>
      <c r="O21" s="1" t="s">
        <v>80</v>
      </c>
      <c r="P21" s="1" t="s">
        <v>14</v>
      </c>
      <c r="R21" s="3">
        <v>947.94</v>
      </c>
      <c r="S21" s="3">
        <v>827.86</v>
      </c>
      <c r="T21" s="3">
        <v>388.18</v>
      </c>
      <c r="V21" s="3">
        <v>794.22</v>
      </c>
      <c r="W21" s="3">
        <v>693.61</v>
      </c>
      <c r="X21" s="3">
        <v>396.42</v>
      </c>
      <c r="Y21" s="3"/>
      <c r="Z21" s="77">
        <v>173536</v>
      </c>
      <c r="AA21" s="3">
        <v>990.64</v>
      </c>
      <c r="AB21" s="3">
        <v>865.15</v>
      </c>
      <c r="AC21" s="3">
        <v>396.42</v>
      </c>
      <c r="AE21" s="3">
        <v>0</v>
      </c>
      <c r="AF21" s="3">
        <v>0</v>
      </c>
      <c r="AG21" s="3">
        <v>0</v>
      </c>
      <c r="AI21" s="3">
        <v>0</v>
      </c>
      <c r="AJ21" s="3">
        <v>0</v>
      </c>
      <c r="AK21" s="3">
        <v>0</v>
      </c>
      <c r="AL21" s="3"/>
      <c r="AN21" s="3">
        <v>0</v>
      </c>
      <c r="AO21" s="3">
        <v>0</v>
      </c>
      <c r="AP21" s="3">
        <v>0</v>
      </c>
      <c r="AQ21" s="18"/>
      <c r="AR21" s="3">
        <v>0</v>
      </c>
      <c r="AS21" s="3">
        <v>0</v>
      </c>
      <c r="AT21" s="3">
        <v>0</v>
      </c>
      <c r="AU21" s="32">
        <f t="shared" ref="AU21:AU85" si="4">+Q21+U21+Z21+AD21+AH21+AM21+AQ21</f>
        <v>173536</v>
      </c>
      <c r="AV21" s="3">
        <f t="shared" si="1"/>
        <v>2732.8</v>
      </c>
      <c r="AW21" s="3">
        <f t="shared" si="1"/>
        <v>2386.62</v>
      </c>
      <c r="AX21" s="3">
        <f t="shared" si="1"/>
        <v>1181.02</v>
      </c>
      <c r="AY21" s="3">
        <f t="shared" si="3"/>
        <v>6300.4400000000005</v>
      </c>
    </row>
    <row r="22" spans="1:54" s="56" customFormat="1" ht="13.5" thickBot="1" x14ac:dyDescent="0.25">
      <c r="A22" s="56" t="s">
        <v>15</v>
      </c>
      <c r="B22" s="57" t="s">
        <v>117</v>
      </c>
      <c r="C22" s="58">
        <v>222.04</v>
      </c>
      <c r="D22" s="59">
        <v>196.23</v>
      </c>
      <c r="F22" s="60"/>
      <c r="G22" s="57" t="s">
        <v>117</v>
      </c>
      <c r="H22" s="58">
        <v>264.88</v>
      </c>
      <c r="I22" s="65"/>
      <c r="J22" s="58">
        <f t="shared" si="2"/>
        <v>683.15</v>
      </c>
      <c r="K22" s="56" t="s">
        <v>81</v>
      </c>
      <c r="L22" s="56" t="s">
        <v>205</v>
      </c>
      <c r="M22" s="56" t="s">
        <v>217</v>
      </c>
      <c r="O22" s="56" t="s">
        <v>81</v>
      </c>
      <c r="P22" s="56" t="s">
        <v>15</v>
      </c>
      <c r="R22" s="58">
        <v>64.05</v>
      </c>
      <c r="S22" s="58">
        <v>56.6</v>
      </c>
      <c r="T22" s="58">
        <v>263.82</v>
      </c>
      <c r="U22" s="80">
        <v>40392</v>
      </c>
      <c r="V22" s="58">
        <v>230.58</v>
      </c>
      <c r="W22" s="58">
        <v>203.77</v>
      </c>
      <c r="X22" s="58">
        <v>264.88</v>
      </c>
      <c r="Y22" s="58"/>
      <c r="Z22" s="80">
        <v>38896</v>
      </c>
      <c r="AA22" s="58">
        <v>222.04</v>
      </c>
      <c r="AB22" s="58">
        <v>196.23</v>
      </c>
      <c r="AC22" s="58">
        <v>264.88</v>
      </c>
      <c r="AD22" s="62"/>
      <c r="AE22" s="58">
        <v>0</v>
      </c>
      <c r="AF22" s="58">
        <v>0</v>
      </c>
      <c r="AG22" s="58">
        <v>0</v>
      </c>
      <c r="AH22" s="62"/>
      <c r="AI22" s="58">
        <v>0</v>
      </c>
      <c r="AJ22" s="58">
        <v>0</v>
      </c>
      <c r="AK22" s="58">
        <v>0</v>
      </c>
      <c r="AL22" s="58"/>
      <c r="AM22" s="62"/>
      <c r="AN22" s="58">
        <v>0</v>
      </c>
      <c r="AO22" s="58">
        <v>0</v>
      </c>
      <c r="AP22" s="58">
        <v>0</v>
      </c>
      <c r="AQ22" s="62"/>
      <c r="AR22" s="58">
        <v>0</v>
      </c>
      <c r="AS22" s="58">
        <v>0</v>
      </c>
      <c r="AT22" s="58">
        <v>0</v>
      </c>
      <c r="AU22" s="63">
        <f t="shared" si="4"/>
        <v>79288</v>
      </c>
      <c r="AV22" s="58">
        <f t="shared" si="1"/>
        <v>516.66999999999996</v>
      </c>
      <c r="AW22" s="58">
        <f t="shared" si="1"/>
        <v>456.6</v>
      </c>
      <c r="AX22" s="58">
        <f t="shared" si="1"/>
        <v>793.58</v>
      </c>
      <c r="AY22" s="58">
        <f t="shared" si="3"/>
        <v>1766.85</v>
      </c>
      <c r="BB22" s="58"/>
    </row>
    <row r="23" spans="1:54" s="56" customFormat="1" ht="13.5" thickBot="1" x14ac:dyDescent="0.25">
      <c r="A23" s="56" t="s">
        <v>16</v>
      </c>
      <c r="B23" s="57" t="s">
        <v>117</v>
      </c>
      <c r="C23" s="58">
        <v>118.87</v>
      </c>
      <c r="D23" s="59">
        <v>0</v>
      </c>
      <c r="F23" s="60"/>
      <c r="G23" s="57" t="s">
        <v>119</v>
      </c>
      <c r="H23" s="58">
        <v>0</v>
      </c>
      <c r="I23" s="65"/>
      <c r="J23" s="58">
        <f t="shared" si="2"/>
        <v>118.87</v>
      </c>
      <c r="K23" s="56" t="s">
        <v>81</v>
      </c>
      <c r="L23" s="56" t="s">
        <v>205</v>
      </c>
      <c r="M23" s="56" t="s">
        <v>217</v>
      </c>
      <c r="O23" s="56" t="s">
        <v>81</v>
      </c>
      <c r="P23" s="56" t="s">
        <v>16</v>
      </c>
      <c r="R23" s="58">
        <v>118.87</v>
      </c>
      <c r="S23" s="58">
        <v>0</v>
      </c>
      <c r="T23" s="58">
        <v>0</v>
      </c>
      <c r="U23" s="80">
        <v>0</v>
      </c>
      <c r="V23" s="58">
        <v>118.87</v>
      </c>
      <c r="W23" s="58">
        <v>0</v>
      </c>
      <c r="X23" s="58">
        <v>0</v>
      </c>
      <c r="Y23" s="58"/>
      <c r="Z23" s="80">
        <v>0</v>
      </c>
      <c r="AA23" s="58">
        <v>118.87</v>
      </c>
      <c r="AB23" s="58">
        <v>0</v>
      </c>
      <c r="AC23" s="58">
        <v>0</v>
      </c>
      <c r="AD23" s="62"/>
      <c r="AE23" s="58">
        <v>0</v>
      </c>
      <c r="AF23" s="58">
        <v>0</v>
      </c>
      <c r="AG23" s="58">
        <v>0</v>
      </c>
      <c r="AH23" s="62"/>
      <c r="AI23" s="58">
        <v>0</v>
      </c>
      <c r="AJ23" s="58">
        <v>0</v>
      </c>
      <c r="AK23" s="58">
        <v>0</v>
      </c>
      <c r="AL23" s="58"/>
      <c r="AM23" s="62"/>
      <c r="AN23" s="58">
        <v>0</v>
      </c>
      <c r="AO23" s="58">
        <v>0</v>
      </c>
      <c r="AP23" s="58">
        <v>0</v>
      </c>
      <c r="AQ23" s="62"/>
      <c r="AR23" s="58">
        <v>0</v>
      </c>
      <c r="AS23" s="58">
        <v>0</v>
      </c>
      <c r="AT23" s="58">
        <v>0</v>
      </c>
      <c r="AU23" s="63">
        <f t="shared" si="4"/>
        <v>0</v>
      </c>
      <c r="AV23" s="58">
        <f t="shared" si="1"/>
        <v>356.61</v>
      </c>
      <c r="AW23" s="58">
        <f t="shared" si="1"/>
        <v>0</v>
      </c>
      <c r="AX23" s="58">
        <f t="shared" si="1"/>
        <v>0</v>
      </c>
      <c r="AY23" s="58">
        <f t="shared" si="3"/>
        <v>356.61</v>
      </c>
    </row>
    <row r="24" spans="1:54" s="56" customFormat="1" ht="13.5" thickBot="1" x14ac:dyDescent="0.25">
      <c r="A24" s="56" t="s">
        <v>17</v>
      </c>
      <c r="B24" s="57" t="s">
        <v>117</v>
      </c>
      <c r="C24" s="58">
        <v>118.87</v>
      </c>
      <c r="D24" s="59">
        <v>0</v>
      </c>
      <c r="F24" s="60"/>
      <c r="G24" s="57" t="s">
        <v>119</v>
      </c>
      <c r="H24" s="58">
        <v>0</v>
      </c>
      <c r="I24" s="65"/>
      <c r="J24" s="58">
        <f t="shared" si="2"/>
        <v>118.87</v>
      </c>
      <c r="K24" s="56" t="s">
        <v>81</v>
      </c>
      <c r="L24" s="56" t="s">
        <v>205</v>
      </c>
      <c r="M24" s="56" t="s">
        <v>217</v>
      </c>
      <c r="O24" s="56" t="s">
        <v>81</v>
      </c>
      <c r="P24" s="56" t="s">
        <v>17</v>
      </c>
      <c r="R24" s="58">
        <v>118.87</v>
      </c>
      <c r="S24" s="58">
        <v>0</v>
      </c>
      <c r="T24" s="58">
        <v>0</v>
      </c>
      <c r="U24" s="80"/>
      <c r="V24" s="58">
        <v>118.87</v>
      </c>
      <c r="W24" s="58">
        <v>0</v>
      </c>
      <c r="X24" s="58">
        <v>0</v>
      </c>
      <c r="Y24" s="58"/>
      <c r="Z24" s="80"/>
      <c r="AA24" s="58">
        <v>118.87</v>
      </c>
      <c r="AB24" s="58">
        <v>0</v>
      </c>
      <c r="AC24" s="58">
        <v>0</v>
      </c>
      <c r="AD24" s="62"/>
      <c r="AE24" s="58">
        <v>0</v>
      </c>
      <c r="AF24" s="58">
        <v>0</v>
      </c>
      <c r="AG24" s="58">
        <v>0</v>
      </c>
      <c r="AH24" s="62"/>
      <c r="AI24" s="58">
        <v>0</v>
      </c>
      <c r="AJ24" s="58">
        <v>0</v>
      </c>
      <c r="AK24" s="58">
        <v>0</v>
      </c>
      <c r="AL24" s="58"/>
      <c r="AM24" s="62"/>
      <c r="AN24" s="58">
        <v>0</v>
      </c>
      <c r="AO24" s="58">
        <v>0</v>
      </c>
      <c r="AP24" s="58">
        <v>0</v>
      </c>
      <c r="AQ24" s="62"/>
      <c r="AR24" s="58">
        <v>0</v>
      </c>
      <c r="AS24" s="58">
        <v>0</v>
      </c>
      <c r="AT24" s="58">
        <v>0</v>
      </c>
      <c r="AU24" s="63">
        <f t="shared" si="4"/>
        <v>0</v>
      </c>
      <c r="AV24" s="58">
        <f t="shared" si="1"/>
        <v>356.61</v>
      </c>
      <c r="AW24" s="58">
        <f t="shared" si="1"/>
        <v>0</v>
      </c>
      <c r="AX24" s="58">
        <f t="shared" si="1"/>
        <v>0</v>
      </c>
      <c r="AY24" s="58">
        <f t="shared" si="3"/>
        <v>356.61</v>
      </c>
    </row>
    <row r="25" spans="1:54" s="56" customFormat="1" ht="13.5" thickBot="1" x14ac:dyDescent="0.25">
      <c r="A25" s="56" t="s">
        <v>18</v>
      </c>
      <c r="B25" s="57" t="s">
        <v>117</v>
      </c>
      <c r="C25" s="58">
        <v>473.97</v>
      </c>
      <c r="D25" s="59">
        <v>0</v>
      </c>
      <c r="F25" s="60"/>
      <c r="G25" s="57" t="s">
        <v>117</v>
      </c>
      <c r="H25" s="58">
        <v>264.88</v>
      </c>
      <c r="I25" s="65"/>
      <c r="J25" s="58">
        <f t="shared" si="2"/>
        <v>738.85</v>
      </c>
      <c r="K25" s="56" t="s">
        <v>81</v>
      </c>
      <c r="L25" s="56" t="s">
        <v>205</v>
      </c>
      <c r="M25" s="56" t="s">
        <v>217</v>
      </c>
      <c r="O25" s="56" t="s">
        <v>81</v>
      </c>
      <c r="P25" s="56" t="s">
        <v>18</v>
      </c>
      <c r="R25" s="58">
        <v>452.62</v>
      </c>
      <c r="S25" s="58">
        <v>0</v>
      </c>
      <c r="T25" s="58">
        <v>263.82</v>
      </c>
      <c r="U25" s="80"/>
      <c r="V25" s="58">
        <v>444.08</v>
      </c>
      <c r="W25" s="58">
        <v>0</v>
      </c>
      <c r="X25" s="58">
        <v>264.88</v>
      </c>
      <c r="Y25" s="58"/>
      <c r="Z25" s="80"/>
      <c r="AA25" s="58">
        <v>473.97</v>
      </c>
      <c r="AB25" s="58">
        <v>0</v>
      </c>
      <c r="AC25" s="58">
        <v>264.88</v>
      </c>
      <c r="AD25" s="62"/>
      <c r="AE25" s="58">
        <v>0</v>
      </c>
      <c r="AF25" s="58">
        <v>0</v>
      </c>
      <c r="AG25" s="58">
        <v>0</v>
      </c>
      <c r="AH25" s="62"/>
      <c r="AI25" s="58">
        <v>0</v>
      </c>
      <c r="AJ25" s="58">
        <v>0</v>
      </c>
      <c r="AK25" s="58">
        <v>0</v>
      </c>
      <c r="AL25" s="58"/>
      <c r="AM25" s="62"/>
      <c r="AN25" s="58">
        <v>0</v>
      </c>
      <c r="AO25" s="58">
        <v>0</v>
      </c>
      <c r="AP25" s="58">
        <v>0</v>
      </c>
      <c r="AQ25" s="62"/>
      <c r="AR25" s="58">
        <v>0</v>
      </c>
      <c r="AS25" s="58">
        <v>0</v>
      </c>
      <c r="AT25" s="58">
        <v>0</v>
      </c>
      <c r="AU25" s="63">
        <f t="shared" si="4"/>
        <v>0</v>
      </c>
      <c r="AV25" s="58">
        <f t="shared" si="1"/>
        <v>1370.67</v>
      </c>
      <c r="AW25" s="58">
        <f t="shared" si="1"/>
        <v>0</v>
      </c>
      <c r="AX25" s="58">
        <f t="shared" si="1"/>
        <v>793.58</v>
      </c>
      <c r="AY25" s="58">
        <f t="shared" si="3"/>
        <v>2164.25</v>
      </c>
      <c r="BA25" s="58"/>
    </row>
    <row r="26" spans="1:54" s="56" customFormat="1" ht="13.5" thickBot="1" x14ac:dyDescent="0.25">
      <c r="A26" s="56" t="s">
        <v>19</v>
      </c>
      <c r="B26" s="57" t="s">
        <v>117</v>
      </c>
      <c r="C26" s="58">
        <v>140.91</v>
      </c>
      <c r="D26" s="59">
        <v>124.53</v>
      </c>
      <c r="F26" s="60"/>
      <c r="G26" s="57" t="s">
        <v>117</v>
      </c>
      <c r="H26" s="58">
        <v>198.22</v>
      </c>
      <c r="I26" s="65"/>
      <c r="J26" s="58">
        <f t="shared" si="2"/>
        <v>463.65999999999997</v>
      </c>
      <c r="K26" s="56" t="s">
        <v>81</v>
      </c>
      <c r="L26" s="56" t="s">
        <v>205</v>
      </c>
      <c r="M26" s="56" t="s">
        <v>217</v>
      </c>
      <c r="O26" s="56" t="s">
        <v>81</v>
      </c>
      <c r="P26" s="56" t="s">
        <v>19</v>
      </c>
      <c r="R26" s="58">
        <v>337.33</v>
      </c>
      <c r="S26" s="58">
        <v>298.11</v>
      </c>
      <c r="T26" s="58">
        <v>197.42</v>
      </c>
      <c r="U26" s="80"/>
      <c r="V26" s="58">
        <v>175.07</v>
      </c>
      <c r="W26" s="58">
        <v>154.72</v>
      </c>
      <c r="X26" s="58">
        <v>198.22</v>
      </c>
      <c r="Y26" s="58"/>
      <c r="Z26" s="80">
        <v>24684</v>
      </c>
      <c r="AA26" s="58">
        <v>140.91</v>
      </c>
      <c r="AB26" s="58">
        <v>124.53</v>
      </c>
      <c r="AC26" s="58">
        <v>198.22</v>
      </c>
      <c r="AD26" s="62"/>
      <c r="AE26" s="58">
        <v>0</v>
      </c>
      <c r="AF26" s="58">
        <v>0</v>
      </c>
      <c r="AG26" s="58">
        <v>0</v>
      </c>
      <c r="AH26" s="62"/>
      <c r="AI26" s="58">
        <v>0</v>
      </c>
      <c r="AJ26" s="58">
        <v>0</v>
      </c>
      <c r="AK26" s="58">
        <v>0</v>
      </c>
      <c r="AL26" s="58"/>
      <c r="AM26" s="62"/>
      <c r="AN26" s="58">
        <v>0</v>
      </c>
      <c r="AO26" s="58">
        <v>0</v>
      </c>
      <c r="AP26" s="58">
        <v>0</v>
      </c>
      <c r="AQ26" s="62"/>
      <c r="AR26" s="58">
        <v>0</v>
      </c>
      <c r="AS26" s="58">
        <v>0</v>
      </c>
      <c r="AT26" s="58">
        <v>0</v>
      </c>
      <c r="AU26" s="63">
        <f t="shared" si="4"/>
        <v>24684</v>
      </c>
      <c r="AV26" s="58">
        <f t="shared" si="1"/>
        <v>653.30999999999995</v>
      </c>
      <c r="AW26" s="58">
        <f t="shared" si="1"/>
        <v>577.36</v>
      </c>
      <c r="AX26" s="58">
        <f t="shared" si="1"/>
        <v>593.86</v>
      </c>
      <c r="AY26" s="58">
        <f t="shared" si="3"/>
        <v>1824.5300000000002</v>
      </c>
      <c r="BA26" s="58"/>
    </row>
    <row r="27" spans="1:54" s="56" customFormat="1" ht="13.5" thickBot="1" x14ac:dyDescent="0.25">
      <c r="A27" s="56" t="s">
        <v>20</v>
      </c>
      <c r="B27" s="57" t="s">
        <v>117</v>
      </c>
      <c r="C27" s="58">
        <v>768.6</v>
      </c>
      <c r="D27" s="59">
        <v>671.24</v>
      </c>
      <c r="F27" s="60"/>
      <c r="G27" s="57" t="s">
        <v>117</v>
      </c>
      <c r="H27" s="58">
        <v>264.88</v>
      </c>
      <c r="I27" s="65"/>
      <c r="J27" s="58">
        <f t="shared" si="2"/>
        <v>1704.7200000000003</v>
      </c>
      <c r="K27" s="56" t="s">
        <v>82</v>
      </c>
      <c r="L27" s="56" t="s">
        <v>205</v>
      </c>
      <c r="M27" s="56" t="s">
        <v>219</v>
      </c>
      <c r="O27" s="56" t="s">
        <v>82</v>
      </c>
      <c r="P27" s="56" t="s">
        <v>20</v>
      </c>
      <c r="R27" s="58">
        <v>2292.9899999999998</v>
      </c>
      <c r="S27" s="58">
        <v>2002.53</v>
      </c>
      <c r="T27" s="58">
        <v>263.70999999999998</v>
      </c>
      <c r="U27" s="80"/>
      <c r="V27" s="58">
        <v>1434.72</v>
      </c>
      <c r="W27" s="58">
        <v>1252.98</v>
      </c>
      <c r="X27" s="58">
        <v>264.88</v>
      </c>
      <c r="Y27" s="58"/>
      <c r="Z27" s="80">
        <v>134640</v>
      </c>
      <c r="AA27" s="58">
        <v>768.6</v>
      </c>
      <c r="AB27" s="58">
        <v>671.24</v>
      </c>
      <c r="AC27" s="58">
        <v>264.88</v>
      </c>
      <c r="AD27" s="62"/>
      <c r="AE27" s="58">
        <v>0</v>
      </c>
      <c r="AF27" s="58">
        <v>0</v>
      </c>
      <c r="AG27" s="58">
        <v>0</v>
      </c>
      <c r="AH27" s="62"/>
      <c r="AI27" s="58">
        <v>0</v>
      </c>
      <c r="AJ27" s="58">
        <v>0</v>
      </c>
      <c r="AK27" s="58">
        <v>0</v>
      </c>
      <c r="AL27" s="58"/>
      <c r="AM27" s="62"/>
      <c r="AN27" s="58">
        <v>0</v>
      </c>
      <c r="AO27" s="58">
        <v>0</v>
      </c>
      <c r="AP27" s="58">
        <v>0</v>
      </c>
      <c r="AQ27" s="62"/>
      <c r="AR27" s="58">
        <v>0</v>
      </c>
      <c r="AS27" s="58">
        <v>0</v>
      </c>
      <c r="AT27" s="58">
        <v>0</v>
      </c>
      <c r="AU27" s="63">
        <f t="shared" si="4"/>
        <v>134640</v>
      </c>
      <c r="AV27" s="58">
        <f t="shared" si="1"/>
        <v>4496.3100000000004</v>
      </c>
      <c r="AW27" s="58">
        <f t="shared" si="1"/>
        <v>3926.75</v>
      </c>
      <c r="AX27" s="58">
        <f t="shared" si="1"/>
        <v>793.46999999999991</v>
      </c>
      <c r="AY27" s="58">
        <f t="shared" si="3"/>
        <v>9216.5300000000007</v>
      </c>
    </row>
    <row r="28" spans="1:54" s="56" customFormat="1" ht="13.5" thickBot="1" x14ac:dyDescent="0.25">
      <c r="A28" s="56" t="s">
        <v>21</v>
      </c>
      <c r="B28" s="57" t="s">
        <v>117</v>
      </c>
      <c r="C28" s="58">
        <v>798.49</v>
      </c>
      <c r="D28" s="59">
        <v>697.34</v>
      </c>
      <c r="F28" s="60"/>
      <c r="G28" s="57" t="s">
        <v>117</v>
      </c>
      <c r="H28" s="58">
        <v>529.79</v>
      </c>
      <c r="I28" s="65"/>
      <c r="J28" s="58">
        <f t="shared" si="2"/>
        <v>2025.62</v>
      </c>
      <c r="K28" s="56" t="s">
        <v>82</v>
      </c>
      <c r="L28" s="56" t="s">
        <v>205</v>
      </c>
      <c r="M28" s="56" t="s">
        <v>219</v>
      </c>
      <c r="O28" s="56" t="s">
        <v>82</v>
      </c>
      <c r="P28" s="56" t="s">
        <v>21</v>
      </c>
      <c r="R28" s="58">
        <v>341.6</v>
      </c>
      <c r="S28" s="58">
        <v>298.33</v>
      </c>
      <c r="T28" s="58">
        <v>527.46</v>
      </c>
      <c r="U28" s="80"/>
      <c r="V28" s="58">
        <v>875.35</v>
      </c>
      <c r="W28" s="58">
        <v>764.47</v>
      </c>
      <c r="X28" s="58">
        <v>529.79</v>
      </c>
      <c r="Y28" s="58"/>
      <c r="Z28" s="80">
        <v>139876</v>
      </c>
      <c r="AA28" s="58">
        <v>798.49</v>
      </c>
      <c r="AB28" s="58">
        <v>697.34</v>
      </c>
      <c r="AC28" s="58">
        <v>529.79</v>
      </c>
      <c r="AD28" s="62"/>
      <c r="AE28" s="58">
        <v>0</v>
      </c>
      <c r="AF28" s="58">
        <v>0</v>
      </c>
      <c r="AG28" s="58">
        <v>0</v>
      </c>
      <c r="AH28" s="62"/>
      <c r="AI28" s="58">
        <v>0</v>
      </c>
      <c r="AJ28" s="58">
        <v>0</v>
      </c>
      <c r="AK28" s="58">
        <v>0</v>
      </c>
      <c r="AL28" s="58"/>
      <c r="AM28" s="62"/>
      <c r="AN28" s="58">
        <v>0</v>
      </c>
      <c r="AO28" s="58">
        <v>0</v>
      </c>
      <c r="AP28" s="58">
        <v>0</v>
      </c>
      <c r="AQ28" s="62"/>
      <c r="AR28" s="58">
        <v>0</v>
      </c>
      <c r="AS28" s="58">
        <v>0</v>
      </c>
      <c r="AT28" s="58">
        <v>0</v>
      </c>
      <c r="AU28" s="63">
        <f t="shared" si="4"/>
        <v>139876</v>
      </c>
      <c r="AV28" s="58">
        <f t="shared" si="1"/>
        <v>2015.44</v>
      </c>
      <c r="AW28" s="58">
        <f t="shared" si="1"/>
        <v>1760.1399999999999</v>
      </c>
      <c r="AX28" s="58">
        <f t="shared" si="1"/>
        <v>1587.04</v>
      </c>
      <c r="AY28" s="58">
        <f t="shared" si="3"/>
        <v>5362.62</v>
      </c>
    </row>
    <row r="29" spans="1:54" s="94" customFormat="1" ht="13.5" thickBot="1" x14ac:dyDescent="0.25">
      <c r="A29" s="94" t="s">
        <v>22</v>
      </c>
      <c r="B29" s="95" t="s">
        <v>117</v>
      </c>
      <c r="C29" s="96">
        <v>717.36</v>
      </c>
      <c r="D29" s="97">
        <v>626.49</v>
      </c>
      <c r="F29" s="98"/>
      <c r="G29" s="95" t="s">
        <v>117</v>
      </c>
      <c r="H29" s="96">
        <v>264.88</v>
      </c>
      <c r="I29" s="99"/>
      <c r="J29" s="96">
        <f t="shared" si="2"/>
        <v>1608.73</v>
      </c>
      <c r="K29" s="94" t="s">
        <v>83</v>
      </c>
      <c r="L29" s="94" t="s">
        <v>205</v>
      </c>
      <c r="M29" s="94" t="s">
        <v>221</v>
      </c>
      <c r="O29" s="94" t="s">
        <v>83</v>
      </c>
      <c r="P29" s="94" t="s">
        <v>22</v>
      </c>
      <c r="R29" s="96">
        <v>1626.87</v>
      </c>
      <c r="S29" s="96">
        <v>1420.79</v>
      </c>
      <c r="T29" s="96">
        <v>263.08</v>
      </c>
      <c r="U29" s="100"/>
      <c r="V29" s="96">
        <v>1140.0899999999999</v>
      </c>
      <c r="W29" s="96">
        <v>995.67</v>
      </c>
      <c r="X29" s="96">
        <v>264.88</v>
      </c>
      <c r="Y29" s="96"/>
      <c r="Z29" s="100">
        <v>125664</v>
      </c>
      <c r="AA29" s="96">
        <v>717.36</v>
      </c>
      <c r="AB29" s="96">
        <v>626.49</v>
      </c>
      <c r="AC29" s="96">
        <v>264.88</v>
      </c>
      <c r="AD29" s="101"/>
      <c r="AE29" s="96">
        <v>0</v>
      </c>
      <c r="AF29" s="96">
        <v>0</v>
      </c>
      <c r="AG29" s="96">
        <v>0</v>
      </c>
      <c r="AH29" s="101"/>
      <c r="AI29" s="96">
        <v>0</v>
      </c>
      <c r="AJ29" s="96">
        <v>0</v>
      </c>
      <c r="AK29" s="96">
        <v>0</v>
      </c>
      <c r="AL29" s="96"/>
      <c r="AM29" s="101"/>
      <c r="AN29" s="96">
        <v>0</v>
      </c>
      <c r="AO29" s="96">
        <v>0</v>
      </c>
      <c r="AP29" s="96">
        <v>0</v>
      </c>
      <c r="AQ29" s="101"/>
      <c r="AR29" s="96">
        <v>0</v>
      </c>
      <c r="AS29" s="96">
        <v>0</v>
      </c>
      <c r="AT29" s="96">
        <v>0</v>
      </c>
      <c r="AU29" s="102">
        <f t="shared" si="4"/>
        <v>125664</v>
      </c>
      <c r="AV29" s="96">
        <f t="shared" si="1"/>
        <v>3484.32</v>
      </c>
      <c r="AW29" s="96">
        <f t="shared" si="1"/>
        <v>3042.95</v>
      </c>
      <c r="AX29" s="96">
        <f t="shared" si="1"/>
        <v>792.84</v>
      </c>
      <c r="AY29" s="96">
        <f t="shared" si="3"/>
        <v>7320.1100000000006</v>
      </c>
    </row>
    <row r="30" spans="1:54" s="94" customFormat="1" ht="13.5" thickBot="1" x14ac:dyDescent="0.25">
      <c r="A30" s="94" t="s">
        <v>23</v>
      </c>
      <c r="B30" s="95" t="s">
        <v>117</v>
      </c>
      <c r="C30" s="96">
        <v>742.98</v>
      </c>
      <c r="D30" s="97">
        <v>648.86</v>
      </c>
      <c r="F30" s="98"/>
      <c r="G30" s="95" t="s">
        <v>117</v>
      </c>
      <c r="H30" s="96">
        <v>264.88</v>
      </c>
      <c r="I30" s="99"/>
      <c r="J30" s="96">
        <f>C30+D30+H30</f>
        <v>1656.7200000000003</v>
      </c>
      <c r="K30" s="94" t="s">
        <v>83</v>
      </c>
      <c r="L30" s="94" t="s">
        <v>205</v>
      </c>
      <c r="M30" s="94" t="s">
        <v>221</v>
      </c>
      <c r="O30" s="94" t="s">
        <v>83</v>
      </c>
      <c r="P30" s="94" t="s">
        <v>23</v>
      </c>
      <c r="R30" s="96">
        <v>674.66</v>
      </c>
      <c r="S30" s="96">
        <v>589.20000000000005</v>
      </c>
      <c r="T30" s="96">
        <v>263.08</v>
      </c>
      <c r="U30" s="100"/>
      <c r="V30" s="96">
        <v>819.84</v>
      </c>
      <c r="W30" s="96">
        <v>715.99</v>
      </c>
      <c r="X30" s="96">
        <v>264.88</v>
      </c>
      <c r="Y30" s="96"/>
      <c r="Z30" s="100">
        <v>130152</v>
      </c>
      <c r="AA30" s="96">
        <v>742.98</v>
      </c>
      <c r="AB30" s="96">
        <v>648.86</v>
      </c>
      <c r="AC30" s="96">
        <v>264.88</v>
      </c>
      <c r="AD30" s="101"/>
      <c r="AE30" s="96">
        <v>0</v>
      </c>
      <c r="AF30" s="96">
        <v>0</v>
      </c>
      <c r="AG30" s="96">
        <v>0</v>
      </c>
      <c r="AH30" s="101"/>
      <c r="AI30" s="96">
        <v>0</v>
      </c>
      <c r="AJ30" s="96">
        <v>0</v>
      </c>
      <c r="AK30" s="96">
        <v>0</v>
      </c>
      <c r="AL30" s="96"/>
      <c r="AM30" s="101"/>
      <c r="AN30" s="96">
        <v>0</v>
      </c>
      <c r="AO30" s="96">
        <v>0</v>
      </c>
      <c r="AP30" s="96">
        <v>0</v>
      </c>
      <c r="AQ30" s="101"/>
      <c r="AR30" s="96">
        <v>0</v>
      </c>
      <c r="AS30" s="96">
        <v>0</v>
      </c>
      <c r="AT30" s="96">
        <v>0</v>
      </c>
      <c r="AU30" s="102">
        <f t="shared" si="4"/>
        <v>130152</v>
      </c>
      <c r="AV30" s="96">
        <f t="shared" si="1"/>
        <v>2237.48</v>
      </c>
      <c r="AW30" s="96">
        <f t="shared" si="1"/>
        <v>1954.0500000000002</v>
      </c>
      <c r="AX30" s="96">
        <f t="shared" si="1"/>
        <v>792.84</v>
      </c>
      <c r="AY30" s="96">
        <f t="shared" si="3"/>
        <v>4984.3700000000008</v>
      </c>
    </row>
    <row r="31" spans="1:54" s="94" customFormat="1" ht="13.5" thickBot="1" x14ac:dyDescent="0.25">
      <c r="A31" s="94" t="s">
        <v>24</v>
      </c>
      <c r="B31" s="95" t="s">
        <v>117</v>
      </c>
      <c r="C31" s="96">
        <v>738.71</v>
      </c>
      <c r="D31" s="97">
        <v>645.13</v>
      </c>
      <c r="F31" s="98"/>
      <c r="G31" s="95" t="s">
        <v>117</v>
      </c>
      <c r="H31" s="96">
        <v>396.42</v>
      </c>
      <c r="I31" s="99"/>
      <c r="J31" s="96">
        <f t="shared" si="2"/>
        <v>1780.2600000000002</v>
      </c>
      <c r="K31" s="94" t="s">
        <v>83</v>
      </c>
      <c r="L31" s="94" t="s">
        <v>205</v>
      </c>
      <c r="M31" s="94" t="s">
        <v>221</v>
      </c>
      <c r="O31" s="94" t="s">
        <v>83</v>
      </c>
      <c r="P31" s="94" t="s">
        <v>24</v>
      </c>
      <c r="R31" s="96">
        <v>439.81</v>
      </c>
      <c r="S31" s="96">
        <v>384.1</v>
      </c>
      <c r="T31" s="96">
        <v>393.72</v>
      </c>
      <c r="U31" s="100"/>
      <c r="V31" s="96">
        <v>764.33</v>
      </c>
      <c r="W31" s="96">
        <v>667.51</v>
      </c>
      <c r="X31" s="96">
        <v>396.42</v>
      </c>
      <c r="Y31" s="96"/>
      <c r="Z31" s="100">
        <v>129404</v>
      </c>
      <c r="AA31" s="96">
        <v>738.71</v>
      </c>
      <c r="AB31" s="96">
        <v>645.13</v>
      </c>
      <c r="AC31" s="96">
        <v>396.42</v>
      </c>
      <c r="AD31" s="101"/>
      <c r="AE31" s="96">
        <v>0</v>
      </c>
      <c r="AF31" s="96">
        <v>0</v>
      </c>
      <c r="AG31" s="96">
        <v>0</v>
      </c>
      <c r="AH31" s="101"/>
      <c r="AI31" s="96">
        <v>0</v>
      </c>
      <c r="AJ31" s="96">
        <v>0</v>
      </c>
      <c r="AK31" s="96">
        <v>0</v>
      </c>
      <c r="AL31" s="96"/>
      <c r="AM31" s="101"/>
      <c r="AN31" s="96">
        <v>0</v>
      </c>
      <c r="AO31" s="96">
        <v>0</v>
      </c>
      <c r="AP31" s="96">
        <v>0</v>
      </c>
      <c r="AQ31" s="101"/>
      <c r="AR31" s="96">
        <v>0</v>
      </c>
      <c r="AS31" s="96">
        <v>0</v>
      </c>
      <c r="AT31" s="96">
        <v>0</v>
      </c>
      <c r="AU31" s="102">
        <f t="shared" si="4"/>
        <v>129404</v>
      </c>
      <c r="AV31" s="96">
        <f t="shared" si="1"/>
        <v>1942.8500000000001</v>
      </c>
      <c r="AW31" s="96">
        <f t="shared" si="1"/>
        <v>1696.7400000000002</v>
      </c>
      <c r="AX31" s="96">
        <f t="shared" si="1"/>
        <v>1186.5600000000002</v>
      </c>
      <c r="AY31" s="96">
        <f t="shared" si="3"/>
        <v>4826.1500000000005</v>
      </c>
    </row>
    <row r="32" spans="1:54" s="94" customFormat="1" ht="13.5" thickBot="1" x14ac:dyDescent="0.25">
      <c r="A32" s="94" t="s">
        <v>25</v>
      </c>
      <c r="B32" s="95" t="s">
        <v>117</v>
      </c>
      <c r="C32" s="96">
        <v>189.99</v>
      </c>
      <c r="D32" s="97">
        <v>0</v>
      </c>
      <c r="F32" s="98"/>
      <c r="G32" s="95" t="s">
        <v>117</v>
      </c>
      <c r="H32" s="96">
        <v>0</v>
      </c>
      <c r="I32" s="99"/>
      <c r="J32" s="96">
        <f t="shared" si="2"/>
        <v>189.99</v>
      </c>
      <c r="K32" s="94" t="s">
        <v>84</v>
      </c>
      <c r="L32" s="94" t="s">
        <v>205</v>
      </c>
      <c r="M32" s="94" t="s">
        <v>221</v>
      </c>
      <c r="O32" s="94" t="s">
        <v>84</v>
      </c>
      <c r="P32" s="94" t="s">
        <v>25</v>
      </c>
      <c r="R32" s="96">
        <v>189.99</v>
      </c>
      <c r="S32" s="96">
        <v>0</v>
      </c>
      <c r="T32" s="96">
        <v>0</v>
      </c>
      <c r="U32" s="100"/>
      <c r="V32" s="96">
        <v>189.99</v>
      </c>
      <c r="W32" s="96">
        <v>0</v>
      </c>
      <c r="X32" s="96">
        <v>0</v>
      </c>
      <c r="Y32" s="96"/>
      <c r="Z32" s="100"/>
      <c r="AA32" s="96">
        <v>189.99</v>
      </c>
      <c r="AB32" s="96">
        <v>0</v>
      </c>
      <c r="AC32" s="96">
        <v>0</v>
      </c>
      <c r="AD32" s="101"/>
      <c r="AE32" s="96">
        <v>0</v>
      </c>
      <c r="AF32" s="96">
        <v>0</v>
      </c>
      <c r="AG32" s="96">
        <v>0</v>
      </c>
      <c r="AH32" s="101"/>
      <c r="AI32" s="96">
        <v>0</v>
      </c>
      <c r="AJ32" s="96">
        <v>0</v>
      </c>
      <c r="AK32" s="96">
        <v>0</v>
      </c>
      <c r="AL32" s="96"/>
      <c r="AM32" s="101"/>
      <c r="AN32" s="96">
        <v>0</v>
      </c>
      <c r="AO32" s="96">
        <v>0</v>
      </c>
      <c r="AP32" s="96">
        <v>0</v>
      </c>
      <c r="AQ32" s="101"/>
      <c r="AR32" s="96">
        <v>0</v>
      </c>
      <c r="AS32" s="96">
        <v>0</v>
      </c>
      <c r="AT32" s="96">
        <v>0</v>
      </c>
      <c r="AU32" s="102">
        <f t="shared" si="4"/>
        <v>0</v>
      </c>
      <c r="AV32" s="96">
        <f t="shared" si="1"/>
        <v>569.97</v>
      </c>
      <c r="AW32" s="96">
        <f t="shared" si="1"/>
        <v>0</v>
      </c>
      <c r="AX32" s="96">
        <f t="shared" si="1"/>
        <v>0</v>
      </c>
      <c r="AY32" s="96">
        <f t="shared" si="3"/>
        <v>569.97</v>
      </c>
    </row>
    <row r="33" spans="1:51" s="56" customFormat="1" ht="13.5" thickBot="1" x14ac:dyDescent="0.25">
      <c r="A33" s="56" t="s">
        <v>26</v>
      </c>
      <c r="B33" s="57" t="s">
        <v>117</v>
      </c>
      <c r="C33" s="58">
        <v>0</v>
      </c>
      <c r="D33" s="59">
        <v>0</v>
      </c>
      <c r="F33" s="60"/>
      <c r="G33" s="57" t="s">
        <v>117</v>
      </c>
      <c r="H33" s="58">
        <v>135.16</v>
      </c>
      <c r="I33" s="65"/>
      <c r="J33" s="58">
        <f t="shared" si="2"/>
        <v>135.16</v>
      </c>
      <c r="K33" s="56" t="s">
        <v>85</v>
      </c>
      <c r="L33" s="56" t="s">
        <v>205</v>
      </c>
      <c r="M33" s="56" t="s">
        <v>219</v>
      </c>
      <c r="O33" s="56" t="s">
        <v>85</v>
      </c>
      <c r="P33" s="56" t="s">
        <v>26</v>
      </c>
      <c r="R33" s="58">
        <v>0</v>
      </c>
      <c r="S33" s="58">
        <v>0</v>
      </c>
      <c r="T33" s="58">
        <v>134.57</v>
      </c>
      <c r="U33" s="80">
        <v>0</v>
      </c>
      <c r="V33" s="58">
        <v>0</v>
      </c>
      <c r="W33" s="58">
        <v>0</v>
      </c>
      <c r="X33" s="58">
        <v>135.16</v>
      </c>
      <c r="Y33" s="58"/>
      <c r="Z33" s="80"/>
      <c r="AA33" s="58">
        <v>0</v>
      </c>
      <c r="AB33" s="58">
        <v>0</v>
      </c>
      <c r="AC33" s="58">
        <v>135.16</v>
      </c>
      <c r="AD33" s="62"/>
      <c r="AE33" s="58">
        <v>0</v>
      </c>
      <c r="AF33" s="58">
        <v>0</v>
      </c>
      <c r="AG33" s="58">
        <v>0</v>
      </c>
      <c r="AH33" s="62"/>
      <c r="AI33" s="58">
        <v>0</v>
      </c>
      <c r="AJ33" s="58">
        <v>0</v>
      </c>
      <c r="AK33" s="58">
        <v>0</v>
      </c>
      <c r="AL33" s="58"/>
      <c r="AM33" s="62"/>
      <c r="AN33" s="58">
        <v>0</v>
      </c>
      <c r="AO33" s="58">
        <v>0</v>
      </c>
      <c r="AP33" s="58">
        <v>0</v>
      </c>
      <c r="AQ33" s="62"/>
      <c r="AR33" s="58">
        <v>0</v>
      </c>
      <c r="AS33" s="58">
        <v>0</v>
      </c>
      <c r="AT33" s="58">
        <v>0</v>
      </c>
      <c r="AU33" s="63">
        <f t="shared" si="4"/>
        <v>0</v>
      </c>
      <c r="AV33" s="58">
        <f t="shared" si="1"/>
        <v>0</v>
      </c>
      <c r="AW33" s="58">
        <f t="shared" si="1"/>
        <v>0</v>
      </c>
      <c r="AX33" s="58">
        <f t="shared" si="1"/>
        <v>404.89</v>
      </c>
      <c r="AY33" s="58">
        <f t="shared" si="3"/>
        <v>404.89</v>
      </c>
    </row>
    <row r="34" spans="1:51" s="56" customFormat="1" ht="13.5" thickBot="1" x14ac:dyDescent="0.25">
      <c r="A34" s="56" t="s">
        <v>27</v>
      </c>
      <c r="B34" s="57" t="s">
        <v>117</v>
      </c>
      <c r="C34" s="58">
        <v>119.56</v>
      </c>
      <c r="D34" s="59">
        <v>104.41</v>
      </c>
      <c r="F34" s="60"/>
      <c r="G34" s="57" t="s">
        <v>117</v>
      </c>
      <c r="H34" s="58">
        <v>264.88</v>
      </c>
      <c r="I34" s="65"/>
      <c r="J34" s="58">
        <f t="shared" si="2"/>
        <v>488.85</v>
      </c>
      <c r="K34" s="56" t="s">
        <v>85</v>
      </c>
      <c r="L34" s="56" t="s">
        <v>205</v>
      </c>
      <c r="M34" s="56" t="s">
        <v>219</v>
      </c>
      <c r="O34" s="56" t="s">
        <v>85</v>
      </c>
      <c r="P34" s="56" t="s">
        <v>27</v>
      </c>
      <c r="R34" s="58">
        <v>76.86</v>
      </c>
      <c r="S34" s="58">
        <v>67.12</v>
      </c>
      <c r="T34" s="58">
        <v>263.70999999999998</v>
      </c>
      <c r="U34" s="80"/>
      <c r="V34" s="58">
        <v>128.1</v>
      </c>
      <c r="W34" s="58">
        <v>111.87</v>
      </c>
      <c r="X34" s="58">
        <v>264.88</v>
      </c>
      <c r="Y34" s="58"/>
      <c r="Z34" s="80">
        <v>20944</v>
      </c>
      <c r="AA34" s="58">
        <v>119.56</v>
      </c>
      <c r="AB34" s="58">
        <v>104.41</v>
      </c>
      <c r="AC34" s="58">
        <v>264.88</v>
      </c>
      <c r="AD34" s="62"/>
      <c r="AE34" s="58">
        <v>0</v>
      </c>
      <c r="AF34" s="58">
        <v>0</v>
      </c>
      <c r="AG34" s="58">
        <v>0</v>
      </c>
      <c r="AH34" s="62"/>
      <c r="AI34" s="58">
        <v>0</v>
      </c>
      <c r="AJ34" s="58">
        <v>0</v>
      </c>
      <c r="AK34" s="58">
        <v>0</v>
      </c>
      <c r="AL34" s="58"/>
      <c r="AM34" s="62"/>
      <c r="AN34" s="58">
        <v>0</v>
      </c>
      <c r="AO34" s="58">
        <v>0</v>
      </c>
      <c r="AP34" s="58">
        <v>0</v>
      </c>
      <c r="AQ34" s="62"/>
      <c r="AR34" s="58">
        <v>0</v>
      </c>
      <c r="AS34" s="58">
        <v>0</v>
      </c>
      <c r="AT34" s="58">
        <v>0</v>
      </c>
      <c r="AU34" s="63">
        <f t="shared" si="4"/>
        <v>20944</v>
      </c>
      <c r="AV34" s="58">
        <f t="shared" si="1"/>
        <v>324.52</v>
      </c>
      <c r="AW34" s="58">
        <f t="shared" si="1"/>
        <v>283.39999999999998</v>
      </c>
      <c r="AX34" s="58">
        <f t="shared" si="1"/>
        <v>793.46999999999991</v>
      </c>
      <c r="AY34" s="58">
        <f t="shared" si="3"/>
        <v>1401.3899999999999</v>
      </c>
    </row>
    <row r="35" spans="1:51" s="56" customFormat="1" ht="13.5" thickBot="1" x14ac:dyDescent="0.25">
      <c r="A35" s="56" t="s">
        <v>28</v>
      </c>
      <c r="B35" s="57" t="s">
        <v>117</v>
      </c>
      <c r="C35" s="58">
        <v>555.1</v>
      </c>
      <c r="D35" s="59">
        <v>484.78</v>
      </c>
      <c r="F35" s="60"/>
      <c r="G35" s="57" t="s">
        <v>117</v>
      </c>
      <c r="H35" s="58">
        <v>396.42</v>
      </c>
      <c r="I35" s="65"/>
      <c r="J35" s="58">
        <f t="shared" si="2"/>
        <v>1436.3000000000002</v>
      </c>
      <c r="K35" s="56" t="s">
        <v>85</v>
      </c>
      <c r="L35" s="56" t="s">
        <v>205</v>
      </c>
      <c r="M35" s="56" t="s">
        <v>218</v>
      </c>
      <c r="O35" s="56" t="s">
        <v>85</v>
      </c>
      <c r="P35" s="56" t="s">
        <v>28</v>
      </c>
      <c r="R35" s="58">
        <v>738.71</v>
      </c>
      <c r="S35" s="58">
        <v>645.13</v>
      </c>
      <c r="T35" s="58">
        <v>394.67</v>
      </c>
      <c r="U35" s="80"/>
      <c r="V35" s="58">
        <v>520.94000000000005</v>
      </c>
      <c r="W35" s="58">
        <v>454.95</v>
      </c>
      <c r="X35" s="58">
        <v>396.42</v>
      </c>
      <c r="Y35" s="58"/>
      <c r="Z35" s="80">
        <v>97240</v>
      </c>
      <c r="AA35" s="58">
        <v>555.1</v>
      </c>
      <c r="AB35" s="58">
        <v>484.78</v>
      </c>
      <c r="AC35" s="58">
        <v>396.42</v>
      </c>
      <c r="AD35" s="62"/>
      <c r="AE35" s="58">
        <v>0</v>
      </c>
      <c r="AF35" s="58">
        <v>0</v>
      </c>
      <c r="AG35" s="58">
        <v>0</v>
      </c>
      <c r="AH35" s="62"/>
      <c r="AI35" s="58">
        <v>0</v>
      </c>
      <c r="AJ35" s="58">
        <v>0</v>
      </c>
      <c r="AK35" s="58">
        <v>0</v>
      </c>
      <c r="AL35" s="58"/>
      <c r="AM35" s="62"/>
      <c r="AN35" s="58">
        <v>0</v>
      </c>
      <c r="AO35" s="58">
        <v>0</v>
      </c>
      <c r="AP35" s="58">
        <v>0</v>
      </c>
      <c r="AQ35" s="62"/>
      <c r="AR35" s="58">
        <v>0</v>
      </c>
      <c r="AS35" s="58">
        <v>0</v>
      </c>
      <c r="AT35" s="58">
        <v>0</v>
      </c>
      <c r="AU35" s="63">
        <f t="shared" si="4"/>
        <v>97240</v>
      </c>
      <c r="AV35" s="58">
        <f t="shared" si="1"/>
        <v>1814.75</v>
      </c>
      <c r="AW35" s="58">
        <f t="shared" si="1"/>
        <v>1584.86</v>
      </c>
      <c r="AX35" s="58">
        <f t="shared" si="1"/>
        <v>1187.51</v>
      </c>
      <c r="AY35" s="58">
        <f t="shared" si="3"/>
        <v>4587.12</v>
      </c>
    </row>
    <row r="36" spans="1:51" s="56" customFormat="1" ht="13.5" thickBot="1" x14ac:dyDescent="0.25">
      <c r="A36" s="56" t="s">
        <v>29</v>
      </c>
      <c r="B36" s="57" t="s">
        <v>117</v>
      </c>
      <c r="C36" s="58">
        <v>2433.9</v>
      </c>
      <c r="D36" s="59">
        <v>2125.59</v>
      </c>
      <c r="F36" s="60"/>
      <c r="G36" s="57" t="s">
        <v>117</v>
      </c>
      <c r="H36" s="58">
        <v>396.42</v>
      </c>
      <c r="I36" s="65"/>
      <c r="J36" s="58">
        <f t="shared" si="2"/>
        <v>4955.91</v>
      </c>
      <c r="K36" s="56" t="s">
        <v>85</v>
      </c>
      <c r="L36" s="56" t="s">
        <v>205</v>
      </c>
      <c r="M36" s="56" t="s">
        <v>218</v>
      </c>
      <c r="O36" s="56" t="s">
        <v>85</v>
      </c>
      <c r="P36" s="56" t="s">
        <v>29</v>
      </c>
      <c r="R36" s="58">
        <v>2532.11</v>
      </c>
      <c r="S36" s="58">
        <v>2211.36</v>
      </c>
      <c r="T36" s="58">
        <v>394.67</v>
      </c>
      <c r="U36" s="80"/>
      <c r="V36" s="58">
        <v>2643.13</v>
      </c>
      <c r="W36" s="58">
        <v>2308.31</v>
      </c>
      <c r="X36" s="58">
        <v>396.42</v>
      </c>
      <c r="Y36" s="58"/>
      <c r="Z36" s="80"/>
      <c r="AA36" s="58">
        <v>2433.9</v>
      </c>
      <c r="AB36" s="58">
        <v>2125.59</v>
      </c>
      <c r="AC36" s="58">
        <v>396.42</v>
      </c>
      <c r="AD36" s="62"/>
      <c r="AE36" s="58">
        <v>0</v>
      </c>
      <c r="AF36" s="58">
        <v>0</v>
      </c>
      <c r="AG36" s="58">
        <v>0</v>
      </c>
      <c r="AH36" s="62"/>
      <c r="AI36" s="58">
        <v>0</v>
      </c>
      <c r="AJ36" s="58">
        <v>0</v>
      </c>
      <c r="AK36" s="58">
        <v>0</v>
      </c>
      <c r="AL36" s="58"/>
      <c r="AM36" s="62"/>
      <c r="AN36" s="58">
        <v>0</v>
      </c>
      <c r="AO36" s="58">
        <v>0</v>
      </c>
      <c r="AP36" s="58">
        <v>0</v>
      </c>
      <c r="AQ36" s="62"/>
      <c r="AR36" s="58">
        <v>0</v>
      </c>
      <c r="AS36" s="58">
        <v>0</v>
      </c>
      <c r="AT36" s="58">
        <v>0</v>
      </c>
      <c r="AU36" s="63">
        <f t="shared" si="4"/>
        <v>0</v>
      </c>
      <c r="AV36" s="58">
        <f t="shared" si="1"/>
        <v>7609.1399999999994</v>
      </c>
      <c r="AW36" s="58">
        <f t="shared" si="1"/>
        <v>6645.26</v>
      </c>
      <c r="AX36" s="58">
        <f t="shared" si="1"/>
        <v>1187.51</v>
      </c>
      <c r="AY36" s="58">
        <f t="shared" si="3"/>
        <v>15441.91</v>
      </c>
    </row>
    <row r="37" spans="1:51" ht="13.5" thickBot="1" x14ac:dyDescent="0.25">
      <c r="A37" s="1" t="s">
        <v>30</v>
      </c>
      <c r="B37" s="9" t="s">
        <v>117</v>
      </c>
      <c r="C37" s="3">
        <v>189.99</v>
      </c>
      <c r="D37" s="4">
        <v>0</v>
      </c>
      <c r="F37" s="5"/>
      <c r="G37" s="9" t="s">
        <v>119</v>
      </c>
      <c r="H37" s="3">
        <v>0</v>
      </c>
      <c r="J37" s="3">
        <f t="shared" si="2"/>
        <v>189.99</v>
      </c>
      <c r="K37" s="1" t="s">
        <v>86</v>
      </c>
      <c r="L37" s="1" t="s">
        <v>205</v>
      </c>
      <c r="M37" s="1" t="s">
        <v>206</v>
      </c>
      <c r="N37" s="1">
        <v>1</v>
      </c>
      <c r="O37" s="1" t="s">
        <v>86</v>
      </c>
      <c r="P37" s="1" t="s">
        <v>30</v>
      </c>
      <c r="R37" s="3">
        <v>189.99</v>
      </c>
      <c r="S37" s="3">
        <v>0</v>
      </c>
      <c r="T37" s="3">
        <v>0</v>
      </c>
      <c r="V37" s="3">
        <v>189.99</v>
      </c>
      <c r="W37" s="3">
        <v>0</v>
      </c>
      <c r="X37" s="3">
        <v>0</v>
      </c>
      <c r="Y37" s="3"/>
      <c r="AA37" s="3">
        <v>189.99</v>
      </c>
      <c r="AB37" s="3">
        <v>0</v>
      </c>
      <c r="AC37" s="3">
        <v>0</v>
      </c>
      <c r="AE37" s="3">
        <v>0</v>
      </c>
      <c r="AF37" s="3">
        <v>0</v>
      </c>
      <c r="AG37" s="3">
        <v>0</v>
      </c>
      <c r="AI37" s="3">
        <v>0</v>
      </c>
      <c r="AJ37" s="3">
        <v>0</v>
      </c>
      <c r="AK37" s="3">
        <v>0</v>
      </c>
      <c r="AL37" s="3"/>
      <c r="AN37" s="3">
        <v>0</v>
      </c>
      <c r="AO37" s="3">
        <v>0</v>
      </c>
      <c r="AP37" s="3">
        <v>0</v>
      </c>
      <c r="AQ37" s="18"/>
      <c r="AR37" s="3">
        <v>0</v>
      </c>
      <c r="AS37" s="3">
        <v>0</v>
      </c>
      <c r="AT37" s="3">
        <v>0</v>
      </c>
      <c r="AU37" s="32">
        <f t="shared" si="4"/>
        <v>0</v>
      </c>
      <c r="AV37" s="3">
        <f t="shared" si="1"/>
        <v>569.97</v>
      </c>
      <c r="AW37" s="3">
        <f t="shared" si="1"/>
        <v>0</v>
      </c>
      <c r="AX37" s="3">
        <f t="shared" si="1"/>
        <v>0</v>
      </c>
      <c r="AY37" s="3">
        <f t="shared" si="3"/>
        <v>569.97</v>
      </c>
    </row>
    <row r="38" spans="1:51" ht="13.5" thickBot="1" x14ac:dyDescent="0.25">
      <c r="A38" s="1" t="s">
        <v>31</v>
      </c>
      <c r="B38" s="9" t="s">
        <v>117</v>
      </c>
      <c r="C38" s="3">
        <v>183.61</v>
      </c>
      <c r="D38" s="4">
        <v>160.35</v>
      </c>
      <c r="F38" s="5"/>
      <c r="G38" s="9" t="s">
        <v>117</v>
      </c>
      <c r="H38" s="3">
        <v>396.42</v>
      </c>
      <c r="J38" s="3">
        <f t="shared" si="2"/>
        <v>740.38000000000011</v>
      </c>
      <c r="K38" s="1" t="s">
        <v>86</v>
      </c>
      <c r="L38" s="1" t="s">
        <v>205</v>
      </c>
      <c r="M38" s="1" t="s">
        <v>206</v>
      </c>
      <c r="N38" s="1">
        <v>2</v>
      </c>
      <c r="O38" s="1" t="s">
        <v>86</v>
      </c>
      <c r="P38" s="1" t="s">
        <v>31</v>
      </c>
      <c r="R38" s="3">
        <v>166.53</v>
      </c>
      <c r="S38" s="3">
        <v>145.43</v>
      </c>
      <c r="T38" s="3">
        <v>388.02</v>
      </c>
      <c r="V38" s="3">
        <v>149.44999999999999</v>
      </c>
      <c r="W38" s="3">
        <v>130.52000000000001</v>
      </c>
      <c r="X38" s="3">
        <v>396.42</v>
      </c>
      <c r="Y38" s="3"/>
      <c r="AA38" s="3">
        <v>183.61</v>
      </c>
      <c r="AB38" s="3">
        <v>160.35</v>
      </c>
      <c r="AC38" s="3">
        <v>396.42</v>
      </c>
      <c r="AE38" s="3">
        <v>0</v>
      </c>
      <c r="AF38" s="3">
        <v>0</v>
      </c>
      <c r="AG38" s="3">
        <v>0</v>
      </c>
      <c r="AI38" s="3">
        <v>0</v>
      </c>
      <c r="AJ38" s="3">
        <v>0</v>
      </c>
      <c r="AK38" s="3">
        <v>0</v>
      </c>
      <c r="AL38" s="3"/>
      <c r="AN38" s="3">
        <v>0</v>
      </c>
      <c r="AO38" s="3">
        <v>0</v>
      </c>
      <c r="AP38" s="3">
        <v>0</v>
      </c>
      <c r="AQ38" s="18"/>
      <c r="AR38" s="3">
        <v>0</v>
      </c>
      <c r="AS38" s="3">
        <v>0</v>
      </c>
      <c r="AT38" s="3">
        <v>0</v>
      </c>
      <c r="AU38" s="32">
        <f t="shared" si="4"/>
        <v>0</v>
      </c>
      <c r="AV38" s="3">
        <f t="shared" si="1"/>
        <v>499.59000000000003</v>
      </c>
      <c r="AW38" s="3">
        <f t="shared" si="1"/>
        <v>436.30000000000007</v>
      </c>
      <c r="AX38" s="3">
        <f t="shared" si="1"/>
        <v>1180.8600000000001</v>
      </c>
      <c r="AY38" s="3">
        <f t="shared" si="3"/>
        <v>2116.75</v>
      </c>
    </row>
    <row r="39" spans="1:51" ht="13.5" thickBot="1" x14ac:dyDescent="0.25">
      <c r="A39" s="1" t="s">
        <v>32</v>
      </c>
      <c r="B39" s="9" t="s">
        <v>117</v>
      </c>
      <c r="C39" s="3">
        <v>1319.43</v>
      </c>
      <c r="D39" s="4">
        <v>1152.29</v>
      </c>
      <c r="F39" s="5"/>
      <c r="G39" s="9" t="s">
        <v>117</v>
      </c>
      <c r="H39" s="3">
        <v>264.88</v>
      </c>
      <c r="J39" s="3">
        <f t="shared" si="2"/>
        <v>2736.6000000000004</v>
      </c>
      <c r="K39" s="1" t="s">
        <v>86</v>
      </c>
      <c r="L39" s="1" t="s">
        <v>205</v>
      </c>
      <c r="M39" s="1" t="s">
        <v>206</v>
      </c>
      <c r="N39" s="1">
        <v>3</v>
      </c>
      <c r="O39" s="1" t="s">
        <v>86</v>
      </c>
      <c r="P39" s="1" t="s">
        <v>32</v>
      </c>
      <c r="R39" s="3">
        <v>854</v>
      </c>
      <c r="S39" s="3">
        <v>745.82</v>
      </c>
      <c r="T39" s="3">
        <v>259.27</v>
      </c>
      <c r="V39" s="3">
        <v>1272.46</v>
      </c>
      <c r="W39" s="3">
        <v>1111.27</v>
      </c>
      <c r="X39" s="3">
        <v>264.88</v>
      </c>
      <c r="Y39" s="3"/>
      <c r="AA39" s="3">
        <v>1319.43</v>
      </c>
      <c r="AB39" s="3">
        <v>1152.29</v>
      </c>
      <c r="AC39" s="3">
        <v>264.88</v>
      </c>
      <c r="AE39" s="3">
        <v>0</v>
      </c>
      <c r="AF39" s="3">
        <v>0</v>
      </c>
      <c r="AG39" s="3">
        <v>0</v>
      </c>
      <c r="AI39" s="3">
        <v>0</v>
      </c>
      <c r="AJ39" s="3">
        <v>0</v>
      </c>
      <c r="AK39" s="3">
        <v>0</v>
      </c>
      <c r="AL39" s="3"/>
      <c r="AN39" s="3">
        <v>0</v>
      </c>
      <c r="AO39" s="3">
        <v>0</v>
      </c>
      <c r="AP39" s="3">
        <v>0</v>
      </c>
      <c r="AQ39" s="18"/>
      <c r="AR39" s="3">
        <v>0</v>
      </c>
      <c r="AS39" s="3">
        <v>0</v>
      </c>
      <c r="AT39" s="3">
        <v>0</v>
      </c>
      <c r="AU39" s="32">
        <f t="shared" si="4"/>
        <v>0</v>
      </c>
      <c r="AV39" s="3">
        <f t="shared" si="1"/>
        <v>3445.8900000000003</v>
      </c>
      <c r="AW39" s="3">
        <f t="shared" si="1"/>
        <v>3009.38</v>
      </c>
      <c r="AX39" s="3">
        <f t="shared" si="1"/>
        <v>789.03</v>
      </c>
      <c r="AY39" s="3">
        <f t="shared" si="3"/>
        <v>7244.3</v>
      </c>
    </row>
    <row r="40" spans="1:51" ht="13.5" thickBot="1" x14ac:dyDescent="0.25">
      <c r="A40" s="1" t="s">
        <v>33</v>
      </c>
      <c r="B40" s="9" t="s">
        <v>117</v>
      </c>
      <c r="C40" s="3">
        <v>478.24</v>
      </c>
      <c r="D40" s="4">
        <v>417.66</v>
      </c>
      <c r="F40" s="5"/>
      <c r="G40" s="9" t="s">
        <v>117</v>
      </c>
      <c r="H40" s="3">
        <v>396.42</v>
      </c>
      <c r="J40" s="3">
        <f t="shared" si="2"/>
        <v>1292.3200000000002</v>
      </c>
      <c r="K40" s="1" t="s">
        <v>86</v>
      </c>
      <c r="L40" s="1" t="s">
        <v>205</v>
      </c>
      <c r="M40" s="1" t="s">
        <v>206</v>
      </c>
      <c r="N40" s="1">
        <v>4</v>
      </c>
      <c r="O40" s="1" t="s">
        <v>86</v>
      </c>
      <c r="P40" s="1" t="s">
        <v>33</v>
      </c>
      <c r="R40" s="3">
        <v>380.03</v>
      </c>
      <c r="S40" s="3">
        <v>331.89</v>
      </c>
      <c r="T40" s="3">
        <v>388.02</v>
      </c>
      <c r="V40" s="3">
        <v>213.5</v>
      </c>
      <c r="W40" s="3">
        <v>186.46</v>
      </c>
      <c r="X40" s="3">
        <v>396.42</v>
      </c>
      <c r="Y40" s="3"/>
      <c r="AA40" s="3">
        <v>478.24</v>
      </c>
      <c r="AB40" s="3">
        <v>417.66</v>
      </c>
      <c r="AC40" s="3">
        <v>396.42</v>
      </c>
      <c r="AE40" s="3">
        <v>0</v>
      </c>
      <c r="AF40" s="3">
        <v>0</v>
      </c>
      <c r="AG40" s="3">
        <v>0</v>
      </c>
      <c r="AI40" s="3">
        <v>0</v>
      </c>
      <c r="AJ40" s="3">
        <v>0</v>
      </c>
      <c r="AK40" s="3">
        <v>0</v>
      </c>
      <c r="AL40" s="3"/>
      <c r="AN40" s="3">
        <v>0</v>
      </c>
      <c r="AO40" s="3">
        <v>0</v>
      </c>
      <c r="AP40" s="3">
        <v>0</v>
      </c>
      <c r="AQ40" s="18"/>
      <c r="AR40" s="3">
        <v>0</v>
      </c>
      <c r="AS40" s="3">
        <v>0</v>
      </c>
      <c r="AT40" s="3">
        <v>0</v>
      </c>
      <c r="AU40" s="32">
        <f t="shared" si="4"/>
        <v>0</v>
      </c>
      <c r="AV40" s="3">
        <f t="shared" ref="AV40:AX72" si="5">SUM(R40,V40,AA40,AE40,AI40,AN40,AR40)</f>
        <v>1071.77</v>
      </c>
      <c r="AW40" s="3">
        <f t="shared" si="5"/>
        <v>936.01</v>
      </c>
      <c r="AX40" s="3">
        <f t="shared" si="5"/>
        <v>1180.8600000000001</v>
      </c>
      <c r="AY40" s="3">
        <f t="shared" si="3"/>
        <v>3188.6400000000003</v>
      </c>
    </row>
    <row r="41" spans="1:51" ht="13.5" thickBot="1" x14ac:dyDescent="0.25">
      <c r="A41" s="1" t="s">
        <v>34</v>
      </c>
      <c r="B41" s="9" t="s">
        <v>117</v>
      </c>
      <c r="C41" s="3">
        <v>29.89</v>
      </c>
      <c r="D41" s="4">
        <v>26.1</v>
      </c>
      <c r="F41" s="5"/>
      <c r="G41" s="9" t="s">
        <v>117</v>
      </c>
      <c r="H41" s="3">
        <v>264.88</v>
      </c>
      <c r="J41" s="3">
        <f t="shared" si="2"/>
        <v>320.87</v>
      </c>
      <c r="K41" s="1" t="s">
        <v>86</v>
      </c>
      <c r="L41" s="1" t="s">
        <v>205</v>
      </c>
      <c r="M41" s="1" t="s">
        <v>206</v>
      </c>
      <c r="N41" s="1">
        <v>5</v>
      </c>
      <c r="O41" s="1" t="s">
        <v>86</v>
      </c>
      <c r="P41" s="1" t="s">
        <v>34</v>
      </c>
      <c r="R41" s="3">
        <v>21.35</v>
      </c>
      <c r="S41" s="3">
        <v>18.649999999999999</v>
      </c>
      <c r="T41" s="3">
        <v>259.27</v>
      </c>
      <c r="V41" s="3">
        <v>29.89</v>
      </c>
      <c r="W41" s="3">
        <v>26.1</v>
      </c>
      <c r="X41" s="3">
        <v>264.88</v>
      </c>
      <c r="Y41" s="3"/>
      <c r="Z41" s="77">
        <v>5236</v>
      </c>
      <c r="AA41" s="3">
        <v>29.89</v>
      </c>
      <c r="AB41" s="3">
        <v>26.1</v>
      </c>
      <c r="AC41" s="3">
        <v>264.88</v>
      </c>
      <c r="AE41" s="3">
        <v>0</v>
      </c>
      <c r="AF41" s="3">
        <v>0</v>
      </c>
      <c r="AG41" s="3">
        <v>0</v>
      </c>
      <c r="AI41" s="3">
        <v>0</v>
      </c>
      <c r="AJ41" s="3">
        <v>0</v>
      </c>
      <c r="AK41" s="3">
        <v>0</v>
      </c>
      <c r="AL41" s="3"/>
      <c r="AN41" s="3">
        <v>0</v>
      </c>
      <c r="AO41" s="3">
        <v>0</v>
      </c>
      <c r="AP41" s="3">
        <v>0</v>
      </c>
      <c r="AQ41" s="18"/>
      <c r="AR41" s="3">
        <v>0</v>
      </c>
      <c r="AS41" s="3">
        <v>0</v>
      </c>
      <c r="AT41" s="3">
        <v>0</v>
      </c>
      <c r="AU41" s="32">
        <f t="shared" si="4"/>
        <v>5236</v>
      </c>
      <c r="AV41" s="3">
        <f t="shared" si="5"/>
        <v>81.13</v>
      </c>
      <c r="AW41" s="3">
        <f t="shared" si="5"/>
        <v>70.849999999999994</v>
      </c>
      <c r="AX41" s="3">
        <f t="shared" si="5"/>
        <v>789.03</v>
      </c>
      <c r="AY41" s="3">
        <f t="shared" si="3"/>
        <v>941.01</v>
      </c>
    </row>
    <row r="42" spans="1:51" ht="13.5" thickBot="1" x14ac:dyDescent="0.25">
      <c r="A42" s="1" t="s">
        <v>35</v>
      </c>
      <c r="B42" s="9" t="s">
        <v>117</v>
      </c>
      <c r="C42" s="3">
        <v>17.079999999999998</v>
      </c>
      <c r="D42" s="4">
        <v>14.92</v>
      </c>
      <c r="F42" s="5"/>
      <c r="G42" s="9" t="s">
        <v>117</v>
      </c>
      <c r="H42" s="3">
        <v>264.88</v>
      </c>
      <c r="J42" s="3">
        <f t="shared" si="2"/>
        <v>296.88</v>
      </c>
      <c r="K42" s="1" t="s">
        <v>86</v>
      </c>
      <c r="L42" s="1" t="s">
        <v>205</v>
      </c>
      <c r="M42" s="1" t="s">
        <v>206</v>
      </c>
      <c r="N42" s="1">
        <v>6</v>
      </c>
      <c r="O42" s="1" t="s">
        <v>86</v>
      </c>
      <c r="P42" s="1" t="s">
        <v>35</v>
      </c>
      <c r="R42" s="3">
        <v>256.2</v>
      </c>
      <c r="S42" s="3">
        <v>223.75</v>
      </c>
      <c r="T42" s="3">
        <v>259.27</v>
      </c>
      <c r="V42" s="3">
        <v>0</v>
      </c>
      <c r="W42" s="3">
        <v>0</v>
      </c>
      <c r="X42" s="3">
        <v>264.88</v>
      </c>
      <c r="Y42" s="3"/>
      <c r="Z42" s="77">
        <v>47</v>
      </c>
      <c r="AA42" s="3">
        <v>17.079999999999998</v>
      </c>
      <c r="AB42" s="3">
        <v>14.92</v>
      </c>
      <c r="AC42" s="3">
        <v>264.88</v>
      </c>
      <c r="AE42" s="3">
        <v>0</v>
      </c>
      <c r="AF42" s="3">
        <v>0</v>
      </c>
      <c r="AG42" s="3">
        <v>0</v>
      </c>
      <c r="AI42" s="3">
        <v>0</v>
      </c>
      <c r="AJ42" s="3">
        <v>0</v>
      </c>
      <c r="AK42" s="3">
        <v>0</v>
      </c>
      <c r="AL42" s="3"/>
      <c r="AN42" s="3">
        <v>0</v>
      </c>
      <c r="AO42" s="3">
        <v>0</v>
      </c>
      <c r="AP42" s="3">
        <v>0</v>
      </c>
      <c r="AQ42" s="18"/>
      <c r="AR42" s="3">
        <v>0</v>
      </c>
      <c r="AS42" s="3">
        <v>0</v>
      </c>
      <c r="AT42" s="3">
        <v>0</v>
      </c>
      <c r="AU42" s="32">
        <f t="shared" si="4"/>
        <v>47</v>
      </c>
      <c r="AV42" s="3">
        <f t="shared" si="5"/>
        <v>273.27999999999997</v>
      </c>
      <c r="AW42" s="3">
        <f t="shared" si="5"/>
        <v>238.67</v>
      </c>
      <c r="AX42" s="3">
        <f t="shared" si="5"/>
        <v>789.03</v>
      </c>
      <c r="AY42" s="3">
        <f t="shared" si="3"/>
        <v>1300.98</v>
      </c>
    </row>
    <row r="43" spans="1:51" ht="13.5" thickBot="1" x14ac:dyDescent="0.25">
      <c r="A43" s="1" t="s">
        <v>36</v>
      </c>
      <c r="B43" s="9" t="s">
        <v>117</v>
      </c>
      <c r="C43" s="3">
        <v>1767.78</v>
      </c>
      <c r="D43" s="4">
        <v>1543.85</v>
      </c>
      <c r="F43" s="5"/>
      <c r="G43" s="9" t="s">
        <v>117</v>
      </c>
      <c r="H43" s="3">
        <v>529.79</v>
      </c>
      <c r="J43" s="3">
        <f t="shared" si="2"/>
        <v>3841.42</v>
      </c>
      <c r="K43" s="1" t="s">
        <v>86</v>
      </c>
      <c r="L43" s="1" t="s">
        <v>205</v>
      </c>
      <c r="M43" s="1" t="s">
        <v>206</v>
      </c>
      <c r="N43" s="1">
        <v>7</v>
      </c>
      <c r="O43" s="1" t="s">
        <v>86</v>
      </c>
      <c r="P43" s="1" t="s">
        <v>36</v>
      </c>
      <c r="R43" s="3">
        <v>3486.78</v>
      </c>
      <c r="S43" s="3">
        <v>3038.49</v>
      </c>
      <c r="T43" s="3">
        <v>1053.43</v>
      </c>
      <c r="V43" s="3">
        <v>1776.32</v>
      </c>
      <c r="W43" s="3">
        <v>1551.31</v>
      </c>
      <c r="X43" s="3">
        <v>529.79</v>
      </c>
      <c r="Y43" s="3"/>
      <c r="Z43" s="77">
        <f>902+4013</f>
        <v>4915</v>
      </c>
      <c r="AA43" s="3">
        <v>1767.78</v>
      </c>
      <c r="AB43" s="3">
        <v>1543.85</v>
      </c>
      <c r="AC43" s="3">
        <v>529.79</v>
      </c>
      <c r="AE43" s="3">
        <v>0</v>
      </c>
      <c r="AF43" s="3">
        <v>0</v>
      </c>
      <c r="AG43" s="3">
        <v>0</v>
      </c>
      <c r="AI43" s="3">
        <v>0</v>
      </c>
      <c r="AJ43" s="3">
        <v>0</v>
      </c>
      <c r="AK43" s="3">
        <v>0</v>
      </c>
      <c r="AL43" s="3"/>
      <c r="AN43" s="3">
        <v>0</v>
      </c>
      <c r="AO43" s="3">
        <v>0</v>
      </c>
      <c r="AP43" s="3">
        <v>0</v>
      </c>
      <c r="AQ43" s="18"/>
      <c r="AR43" s="3">
        <v>0</v>
      </c>
      <c r="AS43" s="3">
        <v>0</v>
      </c>
      <c r="AT43" s="3">
        <v>0</v>
      </c>
      <c r="AU43" s="32">
        <f t="shared" si="4"/>
        <v>4915</v>
      </c>
      <c r="AV43" s="3">
        <f t="shared" si="5"/>
        <v>7030.88</v>
      </c>
      <c r="AW43" s="3">
        <f t="shared" si="5"/>
        <v>6133.65</v>
      </c>
      <c r="AX43" s="3">
        <f t="shared" si="5"/>
        <v>2113.0100000000002</v>
      </c>
      <c r="AY43" s="3">
        <f t="shared" si="3"/>
        <v>15277.539999999999</v>
      </c>
    </row>
    <row r="44" spans="1:51" ht="13.5" thickBot="1" x14ac:dyDescent="0.25">
      <c r="A44" s="1" t="s">
        <v>2</v>
      </c>
      <c r="B44" s="9" t="s">
        <v>117</v>
      </c>
      <c r="C44" s="3">
        <v>189.99</v>
      </c>
      <c r="D44" s="4">
        <v>0</v>
      </c>
      <c r="F44" s="5"/>
      <c r="G44" s="13" t="s">
        <v>119</v>
      </c>
      <c r="H44" s="3">
        <v>0</v>
      </c>
      <c r="J44" s="3">
        <f t="shared" si="2"/>
        <v>189.99</v>
      </c>
      <c r="K44" s="1" t="s">
        <v>86</v>
      </c>
      <c r="L44" s="1" t="s">
        <v>205</v>
      </c>
      <c r="M44" s="1" t="s">
        <v>206</v>
      </c>
      <c r="O44" s="1" t="s">
        <v>86</v>
      </c>
      <c r="P44" s="1" t="s">
        <v>2</v>
      </c>
      <c r="R44" s="3">
        <v>189.99</v>
      </c>
      <c r="S44" s="3">
        <v>0</v>
      </c>
      <c r="T44" s="3">
        <v>0</v>
      </c>
      <c r="V44" s="3">
        <v>189.99</v>
      </c>
      <c r="W44" s="3">
        <v>0</v>
      </c>
      <c r="X44" s="3">
        <v>0</v>
      </c>
      <c r="Y44" s="3"/>
      <c r="AA44" s="3">
        <v>189.99</v>
      </c>
      <c r="AB44" s="3">
        <v>0</v>
      </c>
      <c r="AC44" s="3">
        <v>0</v>
      </c>
      <c r="AE44" s="3">
        <v>0</v>
      </c>
      <c r="AF44" s="3">
        <v>0</v>
      </c>
      <c r="AG44" s="3">
        <v>0</v>
      </c>
      <c r="AI44" s="3">
        <v>0</v>
      </c>
      <c r="AJ44" s="3">
        <v>0</v>
      </c>
      <c r="AK44" s="3">
        <v>0</v>
      </c>
      <c r="AL44" s="3"/>
      <c r="AN44" s="3">
        <v>0</v>
      </c>
      <c r="AO44" s="3">
        <v>0</v>
      </c>
      <c r="AP44" s="3">
        <v>0</v>
      </c>
      <c r="AQ44" s="18"/>
      <c r="AR44" s="3">
        <v>0</v>
      </c>
      <c r="AS44" s="3">
        <v>0</v>
      </c>
      <c r="AT44" s="3">
        <v>0</v>
      </c>
      <c r="AU44" s="32">
        <f t="shared" si="4"/>
        <v>0</v>
      </c>
      <c r="AV44" s="3">
        <f t="shared" si="5"/>
        <v>569.97</v>
      </c>
      <c r="AW44" s="3">
        <f t="shared" si="5"/>
        <v>0</v>
      </c>
      <c r="AX44" s="3">
        <f t="shared" si="5"/>
        <v>0</v>
      </c>
      <c r="AY44" s="3">
        <f t="shared" si="3"/>
        <v>569.97</v>
      </c>
    </row>
    <row r="45" spans="1:51" ht="13.5" thickBot="1" x14ac:dyDescent="0.25">
      <c r="A45" s="1" t="s">
        <v>37</v>
      </c>
      <c r="B45" s="9" t="s">
        <v>117</v>
      </c>
      <c r="C45" s="3">
        <v>76.86</v>
      </c>
      <c r="D45" s="4">
        <v>67.12</v>
      </c>
      <c r="F45" s="5"/>
      <c r="G45" s="9" t="s">
        <v>117</v>
      </c>
      <c r="H45" s="3">
        <v>264.88</v>
      </c>
      <c r="J45" s="3">
        <f t="shared" si="2"/>
        <v>408.86</v>
      </c>
      <c r="K45" s="1" t="s">
        <v>86</v>
      </c>
      <c r="L45" s="1" t="s">
        <v>205</v>
      </c>
      <c r="M45" s="1" t="s">
        <v>206</v>
      </c>
      <c r="N45" s="1">
        <v>8</v>
      </c>
      <c r="O45" s="1" t="s">
        <v>86</v>
      </c>
      <c r="P45" s="1" t="s">
        <v>37</v>
      </c>
      <c r="R45" s="3">
        <v>42.7</v>
      </c>
      <c r="S45" s="3">
        <v>37.29</v>
      </c>
      <c r="T45" s="3">
        <v>259.27</v>
      </c>
      <c r="V45" s="3">
        <v>17.079999999999998</v>
      </c>
      <c r="W45" s="3">
        <v>14.92</v>
      </c>
      <c r="X45" s="3">
        <v>264.88</v>
      </c>
      <c r="Y45" s="3"/>
      <c r="Z45" s="77">
        <v>214</v>
      </c>
      <c r="AA45" s="3">
        <v>76.86</v>
      </c>
      <c r="AB45" s="3">
        <v>67.12</v>
      </c>
      <c r="AC45" s="3">
        <v>264.88</v>
      </c>
      <c r="AE45" s="3">
        <v>0</v>
      </c>
      <c r="AF45" s="3">
        <v>0</v>
      </c>
      <c r="AG45" s="3">
        <v>0</v>
      </c>
      <c r="AI45" s="3">
        <v>0</v>
      </c>
      <c r="AJ45" s="3">
        <v>0</v>
      </c>
      <c r="AK45" s="3">
        <v>0</v>
      </c>
      <c r="AL45" s="3"/>
      <c r="AN45" s="3">
        <v>0</v>
      </c>
      <c r="AO45" s="3">
        <v>0</v>
      </c>
      <c r="AP45" s="3">
        <v>0</v>
      </c>
      <c r="AQ45" s="18"/>
      <c r="AR45" s="3">
        <v>0</v>
      </c>
      <c r="AS45" s="3">
        <v>0</v>
      </c>
      <c r="AT45" s="3">
        <v>0</v>
      </c>
      <c r="AU45" s="32">
        <f t="shared" si="4"/>
        <v>214</v>
      </c>
      <c r="AV45" s="3">
        <f t="shared" si="5"/>
        <v>136.63999999999999</v>
      </c>
      <c r="AW45" s="3">
        <f t="shared" si="5"/>
        <v>119.33000000000001</v>
      </c>
      <c r="AX45" s="3">
        <f t="shared" si="5"/>
        <v>789.03</v>
      </c>
      <c r="AY45" s="3">
        <f t="shared" si="3"/>
        <v>1045</v>
      </c>
    </row>
    <row r="46" spans="1:51" ht="13.5" thickBot="1" x14ac:dyDescent="0.25">
      <c r="A46" s="1" t="s">
        <v>131</v>
      </c>
      <c r="B46" s="9" t="s">
        <v>144</v>
      </c>
      <c r="C46" s="3">
        <v>367.71</v>
      </c>
      <c r="D46" s="4">
        <v>0</v>
      </c>
      <c r="F46" s="5"/>
      <c r="G46" s="9" t="s">
        <v>144</v>
      </c>
      <c r="H46" s="3">
        <v>0</v>
      </c>
      <c r="J46" s="3">
        <f t="shared" si="2"/>
        <v>367.71</v>
      </c>
      <c r="K46" s="1" t="s">
        <v>86</v>
      </c>
      <c r="L46" s="1" t="s">
        <v>205</v>
      </c>
      <c r="M46" s="1" t="s">
        <v>206</v>
      </c>
      <c r="O46" s="1" t="s">
        <v>86</v>
      </c>
      <c r="P46" s="1" t="s">
        <v>148</v>
      </c>
      <c r="R46" s="3">
        <v>367.71</v>
      </c>
      <c r="S46" s="3">
        <v>0</v>
      </c>
      <c r="T46" s="3">
        <v>0</v>
      </c>
      <c r="V46" s="3">
        <v>367.71</v>
      </c>
      <c r="W46" s="3">
        <v>0</v>
      </c>
      <c r="X46" s="3">
        <v>0</v>
      </c>
      <c r="Y46" s="3"/>
      <c r="AA46" s="3">
        <v>367.71</v>
      </c>
      <c r="AB46" s="3">
        <v>0</v>
      </c>
      <c r="AC46" s="3">
        <v>0</v>
      </c>
      <c r="AE46" s="3">
        <v>0</v>
      </c>
      <c r="AF46" s="3">
        <v>0</v>
      </c>
      <c r="AG46" s="3">
        <v>0</v>
      </c>
      <c r="AI46" s="3">
        <v>0</v>
      </c>
      <c r="AJ46" s="3">
        <v>0</v>
      </c>
      <c r="AK46" s="3">
        <v>0</v>
      </c>
      <c r="AL46" s="3"/>
      <c r="AN46" s="3">
        <v>0</v>
      </c>
      <c r="AO46" s="3">
        <v>0</v>
      </c>
      <c r="AP46" s="3">
        <v>0</v>
      </c>
      <c r="AQ46" s="18"/>
      <c r="AR46" s="3">
        <v>0</v>
      </c>
      <c r="AS46" s="3">
        <v>0</v>
      </c>
      <c r="AT46" s="3">
        <v>0</v>
      </c>
      <c r="AU46" s="32">
        <f t="shared" si="4"/>
        <v>0</v>
      </c>
      <c r="AV46" s="3">
        <f t="shared" si="5"/>
        <v>1103.1299999999999</v>
      </c>
      <c r="AW46" s="3">
        <f t="shared" si="5"/>
        <v>0</v>
      </c>
      <c r="AX46" s="3">
        <f t="shared" si="5"/>
        <v>0</v>
      </c>
      <c r="AY46" s="3">
        <f t="shared" si="3"/>
        <v>1103.1299999999999</v>
      </c>
    </row>
    <row r="47" spans="1:51" ht="13.5" thickBot="1" x14ac:dyDescent="0.25">
      <c r="A47" s="1" t="s">
        <v>131</v>
      </c>
      <c r="B47" s="9" t="s">
        <v>143</v>
      </c>
      <c r="C47" s="3">
        <v>0</v>
      </c>
      <c r="D47" s="4">
        <v>0</v>
      </c>
      <c r="F47" s="5"/>
      <c r="G47" s="9" t="s">
        <v>144</v>
      </c>
      <c r="H47" s="3">
        <v>0</v>
      </c>
      <c r="J47" s="3">
        <f t="shared" si="2"/>
        <v>0</v>
      </c>
      <c r="K47" s="1" t="s">
        <v>86</v>
      </c>
      <c r="L47" s="1" t="s">
        <v>107</v>
      </c>
      <c r="M47" s="1" t="s">
        <v>157</v>
      </c>
      <c r="O47" s="1" t="s">
        <v>86</v>
      </c>
      <c r="P47" s="1" t="s">
        <v>148</v>
      </c>
      <c r="R47" s="3">
        <v>0</v>
      </c>
      <c r="S47" s="3">
        <v>0</v>
      </c>
      <c r="T47" s="3">
        <v>0</v>
      </c>
      <c r="V47" s="3">
        <v>0</v>
      </c>
      <c r="W47" s="3">
        <v>0</v>
      </c>
      <c r="X47" s="3">
        <v>0</v>
      </c>
      <c r="Y47" s="3"/>
      <c r="AA47" s="3">
        <v>0</v>
      </c>
      <c r="AB47" s="3">
        <v>0</v>
      </c>
      <c r="AC47" s="3">
        <v>0</v>
      </c>
      <c r="AE47" s="3">
        <v>0</v>
      </c>
      <c r="AF47" s="3">
        <v>0</v>
      </c>
      <c r="AG47" s="3">
        <v>0</v>
      </c>
      <c r="AI47" s="3">
        <v>0</v>
      </c>
      <c r="AJ47" s="3">
        <v>0</v>
      </c>
      <c r="AK47" s="3">
        <v>0</v>
      </c>
      <c r="AL47" s="3"/>
      <c r="AN47" s="3">
        <v>0</v>
      </c>
      <c r="AO47" s="3">
        <v>0</v>
      </c>
      <c r="AP47" s="3">
        <v>0</v>
      </c>
      <c r="AQ47" s="18"/>
      <c r="AR47" s="3">
        <v>0</v>
      </c>
      <c r="AS47" s="3">
        <v>0</v>
      </c>
      <c r="AT47" s="3">
        <v>0</v>
      </c>
      <c r="AU47" s="32">
        <f t="shared" si="4"/>
        <v>0</v>
      </c>
      <c r="AV47" s="3">
        <f t="shared" si="5"/>
        <v>0</v>
      </c>
      <c r="AW47" s="3">
        <f t="shared" si="5"/>
        <v>0</v>
      </c>
      <c r="AX47" s="3">
        <f t="shared" si="5"/>
        <v>0</v>
      </c>
      <c r="AY47" s="3">
        <f t="shared" si="3"/>
        <v>0</v>
      </c>
    </row>
    <row r="48" spans="1:51" s="94" customFormat="1" ht="13.5" thickBot="1" x14ac:dyDescent="0.25">
      <c r="A48" s="94" t="s">
        <v>164</v>
      </c>
      <c r="B48" s="95" t="s">
        <v>143</v>
      </c>
      <c r="C48" s="96">
        <v>4.2699999999999996</v>
      </c>
      <c r="D48" s="97">
        <v>0</v>
      </c>
      <c r="F48" s="98"/>
      <c r="G48" s="95" t="s">
        <v>144</v>
      </c>
      <c r="H48" s="96">
        <v>0</v>
      </c>
      <c r="I48" s="99"/>
      <c r="J48" s="96">
        <f t="shared" si="2"/>
        <v>4.2699999999999996</v>
      </c>
      <c r="K48" s="94" t="s">
        <v>86</v>
      </c>
      <c r="L48" s="94" t="s">
        <v>122</v>
      </c>
      <c r="M48" s="94" t="s">
        <v>220</v>
      </c>
      <c r="O48" s="94" t="s">
        <v>86</v>
      </c>
      <c r="P48" s="94" t="s">
        <v>185</v>
      </c>
      <c r="R48" s="96">
        <v>4.2699999999999996</v>
      </c>
      <c r="S48" s="96">
        <v>0</v>
      </c>
      <c r="T48" s="96">
        <v>0</v>
      </c>
      <c r="U48" s="100"/>
      <c r="V48" s="96">
        <v>0</v>
      </c>
      <c r="W48" s="96">
        <v>0</v>
      </c>
      <c r="X48" s="96">
        <v>0</v>
      </c>
      <c r="Y48" s="96"/>
      <c r="Z48" s="100">
        <v>748</v>
      </c>
      <c r="AA48" s="96">
        <v>4.2699999999999996</v>
      </c>
      <c r="AB48" s="96">
        <v>0</v>
      </c>
      <c r="AC48" s="96">
        <v>0</v>
      </c>
      <c r="AD48" s="101"/>
      <c r="AE48" s="96">
        <v>0</v>
      </c>
      <c r="AF48" s="96">
        <v>0</v>
      </c>
      <c r="AG48" s="96">
        <v>0</v>
      </c>
      <c r="AH48" s="101"/>
      <c r="AI48" s="96">
        <v>0</v>
      </c>
      <c r="AJ48" s="96">
        <v>0</v>
      </c>
      <c r="AK48" s="96">
        <v>0</v>
      </c>
      <c r="AL48" s="96"/>
      <c r="AM48" s="101"/>
      <c r="AN48" s="96">
        <v>0</v>
      </c>
      <c r="AO48" s="96">
        <v>0</v>
      </c>
      <c r="AP48" s="96">
        <v>0</v>
      </c>
      <c r="AQ48" s="101"/>
      <c r="AR48" s="96">
        <v>0</v>
      </c>
      <c r="AS48" s="96">
        <v>0</v>
      </c>
      <c r="AT48" s="96">
        <v>0</v>
      </c>
      <c r="AU48" s="102">
        <f t="shared" si="4"/>
        <v>748</v>
      </c>
      <c r="AV48" s="96">
        <f t="shared" si="5"/>
        <v>8.5399999999999991</v>
      </c>
      <c r="AW48" s="96">
        <f t="shared" si="5"/>
        <v>0</v>
      </c>
      <c r="AX48" s="96">
        <f t="shared" si="5"/>
        <v>0</v>
      </c>
      <c r="AY48" s="96">
        <f t="shared" si="3"/>
        <v>8.5399999999999991</v>
      </c>
    </row>
    <row r="49" spans="1:54" s="56" customFormat="1" ht="13.5" thickBot="1" x14ac:dyDescent="0.25">
      <c r="A49" s="56" t="s">
        <v>186</v>
      </c>
      <c r="B49" s="57" t="s">
        <v>143</v>
      </c>
      <c r="C49" s="58">
        <v>1383.48</v>
      </c>
      <c r="D49" s="59">
        <v>0</v>
      </c>
      <c r="F49" s="60"/>
      <c r="G49" s="57" t="s">
        <v>144</v>
      </c>
      <c r="H49" s="58">
        <v>0</v>
      </c>
      <c r="I49" s="65"/>
      <c r="J49" s="58">
        <f t="shared" si="2"/>
        <v>1383.48</v>
      </c>
      <c r="K49" s="56" t="s">
        <v>86</v>
      </c>
      <c r="L49" s="56" t="s">
        <v>205</v>
      </c>
      <c r="M49" s="56" t="s">
        <v>216</v>
      </c>
      <c r="O49" s="56" t="s">
        <v>86</v>
      </c>
      <c r="P49" s="56" t="s">
        <v>187</v>
      </c>
      <c r="R49" s="58">
        <v>0</v>
      </c>
      <c r="S49" s="58">
        <v>0</v>
      </c>
      <c r="T49" s="58">
        <v>0</v>
      </c>
      <c r="U49" s="80"/>
      <c r="V49" s="58">
        <v>3270.82</v>
      </c>
      <c r="W49" s="58">
        <v>0</v>
      </c>
      <c r="X49" s="58">
        <v>0</v>
      </c>
      <c r="Y49" s="58"/>
      <c r="Z49" s="80">
        <v>242.352</v>
      </c>
      <c r="AA49" s="58">
        <v>1383.48</v>
      </c>
      <c r="AB49" s="58">
        <v>0</v>
      </c>
      <c r="AC49" s="58">
        <v>0</v>
      </c>
      <c r="AD49" s="62"/>
      <c r="AE49" s="58">
        <v>0</v>
      </c>
      <c r="AF49" s="58">
        <v>0</v>
      </c>
      <c r="AG49" s="58">
        <v>0</v>
      </c>
      <c r="AH49" s="62"/>
      <c r="AI49" s="58">
        <v>0</v>
      </c>
      <c r="AJ49" s="58">
        <v>0</v>
      </c>
      <c r="AK49" s="58">
        <v>0</v>
      </c>
      <c r="AL49" s="58"/>
      <c r="AM49" s="62"/>
      <c r="AN49" s="58">
        <v>0</v>
      </c>
      <c r="AO49" s="58">
        <v>0</v>
      </c>
      <c r="AP49" s="58">
        <v>0</v>
      </c>
      <c r="AQ49" s="62"/>
      <c r="AR49" s="58">
        <v>0</v>
      </c>
      <c r="AS49" s="58">
        <v>0</v>
      </c>
      <c r="AT49" s="58">
        <v>0</v>
      </c>
      <c r="AU49" s="63">
        <f t="shared" si="4"/>
        <v>242.352</v>
      </c>
      <c r="AV49" s="58">
        <f t="shared" si="5"/>
        <v>4654.3</v>
      </c>
      <c r="AW49" s="58">
        <f t="shared" si="5"/>
        <v>0</v>
      </c>
      <c r="AX49" s="58">
        <f t="shared" si="5"/>
        <v>0</v>
      </c>
      <c r="AY49" s="58">
        <f t="shared" si="3"/>
        <v>4654.3</v>
      </c>
    </row>
    <row r="50" spans="1:54" s="56" customFormat="1" ht="13.5" thickBot="1" x14ac:dyDescent="0.25">
      <c r="A50" s="56" t="s">
        <v>190</v>
      </c>
      <c r="B50" s="57" t="s">
        <v>143</v>
      </c>
      <c r="C50" s="58">
        <v>34.159999999999997</v>
      </c>
      <c r="D50" s="59">
        <v>29.83</v>
      </c>
      <c r="F50" s="60"/>
      <c r="G50" s="57" t="s">
        <v>144</v>
      </c>
      <c r="H50" s="58">
        <v>0</v>
      </c>
      <c r="I50" s="65"/>
      <c r="J50" s="58">
        <f t="shared" si="2"/>
        <v>63.989999999999995</v>
      </c>
      <c r="K50" s="56" t="s">
        <v>86</v>
      </c>
      <c r="L50" s="56" t="s">
        <v>205</v>
      </c>
      <c r="M50" s="56" t="s">
        <v>216</v>
      </c>
      <c r="O50" s="56" t="s">
        <v>86</v>
      </c>
      <c r="P50" s="56" t="s">
        <v>187</v>
      </c>
      <c r="R50" s="58">
        <v>0</v>
      </c>
      <c r="S50" s="58">
        <v>0</v>
      </c>
      <c r="T50" s="58">
        <v>-193.1</v>
      </c>
      <c r="U50" s="80"/>
      <c r="V50" s="58">
        <v>42.7</v>
      </c>
      <c r="W50" s="58">
        <v>37.29</v>
      </c>
      <c r="X50" s="58">
        <v>0</v>
      </c>
      <c r="Y50" s="58"/>
      <c r="Z50" s="80">
        <v>5984</v>
      </c>
      <c r="AA50" s="58">
        <v>34.159999999999997</v>
      </c>
      <c r="AB50" s="58">
        <v>29.83</v>
      </c>
      <c r="AC50" s="58">
        <v>0</v>
      </c>
      <c r="AD50" s="62"/>
      <c r="AE50" s="58">
        <v>0</v>
      </c>
      <c r="AF50" s="58">
        <v>0</v>
      </c>
      <c r="AG50" s="58">
        <v>0</v>
      </c>
      <c r="AH50" s="62"/>
      <c r="AI50" s="58">
        <v>0</v>
      </c>
      <c r="AJ50" s="58">
        <v>0</v>
      </c>
      <c r="AK50" s="58">
        <v>0</v>
      </c>
      <c r="AL50" s="58"/>
      <c r="AM50" s="62"/>
      <c r="AN50" s="58">
        <v>0</v>
      </c>
      <c r="AO50" s="58">
        <v>0</v>
      </c>
      <c r="AP50" s="58">
        <v>0</v>
      </c>
      <c r="AQ50" s="62"/>
      <c r="AR50" s="58">
        <v>0</v>
      </c>
      <c r="AS50" s="58">
        <v>0</v>
      </c>
      <c r="AT50" s="58">
        <v>0</v>
      </c>
      <c r="AU50" s="63">
        <f t="shared" si="4"/>
        <v>5984</v>
      </c>
      <c r="AV50" s="58">
        <f t="shared" si="5"/>
        <v>76.86</v>
      </c>
      <c r="AW50" s="58">
        <f t="shared" si="5"/>
        <v>67.12</v>
      </c>
      <c r="AX50" s="58">
        <f t="shared" si="5"/>
        <v>-193.1</v>
      </c>
      <c r="AY50" s="58">
        <f t="shared" si="3"/>
        <v>-49.119999999999976</v>
      </c>
    </row>
    <row r="51" spans="1:54" s="56" customFormat="1" ht="13.5" thickBot="1" x14ac:dyDescent="0.25">
      <c r="A51" s="56" t="s">
        <v>163</v>
      </c>
      <c r="B51" s="57" t="s">
        <v>143</v>
      </c>
      <c r="C51" s="58">
        <v>189.99</v>
      </c>
      <c r="D51" s="59">
        <v>0</v>
      </c>
      <c r="F51" s="60"/>
      <c r="G51" s="57" t="s">
        <v>144</v>
      </c>
      <c r="H51" s="58">
        <v>0</v>
      </c>
      <c r="I51" s="65"/>
      <c r="J51" s="58">
        <f t="shared" si="2"/>
        <v>189.99</v>
      </c>
      <c r="K51" s="56" t="s">
        <v>86</v>
      </c>
      <c r="L51" s="56" t="s">
        <v>205</v>
      </c>
      <c r="M51" s="56" t="s">
        <v>216</v>
      </c>
      <c r="O51" s="56" t="s">
        <v>86</v>
      </c>
      <c r="P51" s="56" t="s">
        <v>189</v>
      </c>
      <c r="R51" s="58">
        <v>189.99</v>
      </c>
      <c r="S51" s="58">
        <v>0</v>
      </c>
      <c r="T51" s="58">
        <v>0</v>
      </c>
      <c r="U51" s="80"/>
      <c r="V51" s="58">
        <v>189.99</v>
      </c>
      <c r="W51" s="58">
        <v>0</v>
      </c>
      <c r="X51" s="58">
        <v>0</v>
      </c>
      <c r="Y51" s="58"/>
      <c r="Z51" s="80"/>
      <c r="AA51" s="58">
        <v>189.99</v>
      </c>
      <c r="AB51" s="58">
        <v>0</v>
      </c>
      <c r="AC51" s="58">
        <v>0</v>
      </c>
      <c r="AD51" s="62"/>
      <c r="AE51" s="58">
        <v>0</v>
      </c>
      <c r="AF51" s="58">
        <v>0</v>
      </c>
      <c r="AG51" s="58">
        <v>0</v>
      </c>
      <c r="AH51" s="62"/>
      <c r="AI51" s="58">
        <v>0</v>
      </c>
      <c r="AJ51" s="58">
        <v>0</v>
      </c>
      <c r="AK51" s="58">
        <v>0</v>
      </c>
      <c r="AL51" s="58"/>
      <c r="AM51" s="62"/>
      <c r="AN51" s="58">
        <v>0</v>
      </c>
      <c r="AO51" s="58">
        <v>0</v>
      </c>
      <c r="AP51" s="58">
        <v>0</v>
      </c>
      <c r="AQ51" s="62"/>
      <c r="AR51" s="58">
        <v>0</v>
      </c>
      <c r="AS51" s="58">
        <v>0</v>
      </c>
      <c r="AT51" s="58">
        <v>0</v>
      </c>
      <c r="AU51" s="63">
        <f t="shared" si="4"/>
        <v>0</v>
      </c>
      <c r="AV51" s="58">
        <f t="shared" si="5"/>
        <v>569.97</v>
      </c>
      <c r="AW51" s="58">
        <f t="shared" si="5"/>
        <v>0</v>
      </c>
      <c r="AX51" s="58">
        <f t="shared" si="5"/>
        <v>0</v>
      </c>
      <c r="AY51" s="58">
        <f t="shared" si="3"/>
        <v>569.97</v>
      </c>
    </row>
    <row r="52" spans="1:54" s="56" customFormat="1" ht="13.5" thickBot="1" x14ac:dyDescent="0.25">
      <c r="A52" s="56" t="s">
        <v>165</v>
      </c>
      <c r="B52" s="57" t="s">
        <v>143</v>
      </c>
      <c r="C52" s="58">
        <v>367.71</v>
      </c>
      <c r="D52" s="59">
        <v>0</v>
      </c>
      <c r="F52" s="60"/>
      <c r="G52" s="57" t="s">
        <v>143</v>
      </c>
      <c r="H52" s="58">
        <v>0</v>
      </c>
      <c r="I52" s="65"/>
      <c r="J52" s="58">
        <f t="shared" si="2"/>
        <v>367.71</v>
      </c>
      <c r="K52" s="56" t="s">
        <v>166</v>
      </c>
      <c r="L52" s="56" t="s">
        <v>205</v>
      </c>
      <c r="M52" s="56" t="s">
        <v>216</v>
      </c>
      <c r="O52" s="56" t="s">
        <v>167</v>
      </c>
      <c r="P52" s="56" t="s">
        <v>165</v>
      </c>
      <c r="R52" s="58">
        <v>367.71</v>
      </c>
      <c r="S52" s="58">
        <v>0</v>
      </c>
      <c r="T52" s="58">
        <v>0</v>
      </c>
      <c r="U52" s="80"/>
      <c r="V52" s="58">
        <v>367.71</v>
      </c>
      <c r="W52" s="58">
        <v>0</v>
      </c>
      <c r="X52" s="58">
        <v>0</v>
      </c>
      <c r="Y52" s="58"/>
      <c r="Z52" s="80"/>
      <c r="AA52" s="58">
        <v>367.71</v>
      </c>
      <c r="AB52" s="58">
        <v>0</v>
      </c>
      <c r="AC52" s="58">
        <v>0</v>
      </c>
      <c r="AD52" s="62"/>
      <c r="AE52" s="58">
        <v>0</v>
      </c>
      <c r="AF52" s="58">
        <v>0</v>
      </c>
      <c r="AG52" s="58">
        <v>0</v>
      </c>
      <c r="AH52" s="62"/>
      <c r="AI52" s="58">
        <v>0</v>
      </c>
      <c r="AJ52" s="58">
        <v>0</v>
      </c>
      <c r="AK52" s="58">
        <v>0</v>
      </c>
      <c r="AL52" s="58"/>
      <c r="AM52" s="62"/>
      <c r="AN52" s="58">
        <v>0</v>
      </c>
      <c r="AO52" s="58">
        <v>0</v>
      </c>
      <c r="AP52" s="58">
        <v>0</v>
      </c>
      <c r="AQ52" s="62"/>
      <c r="AR52" s="58">
        <v>0</v>
      </c>
      <c r="AS52" s="58">
        <v>0</v>
      </c>
      <c r="AT52" s="58">
        <v>0</v>
      </c>
      <c r="AU52" s="63">
        <f t="shared" si="4"/>
        <v>0</v>
      </c>
      <c r="AV52" s="58">
        <f t="shared" si="5"/>
        <v>1103.1299999999999</v>
      </c>
      <c r="AW52" s="58">
        <f t="shared" si="5"/>
        <v>0</v>
      </c>
      <c r="AX52" s="58">
        <f t="shared" si="5"/>
        <v>0</v>
      </c>
      <c r="AY52" s="58">
        <f t="shared" si="3"/>
        <v>1103.1299999999999</v>
      </c>
    </row>
    <row r="53" spans="1:54" s="56" customFormat="1" ht="13.5" thickBot="1" x14ac:dyDescent="0.25">
      <c r="A53" s="56" t="s">
        <v>188</v>
      </c>
      <c r="B53" s="57" t="s">
        <v>143</v>
      </c>
      <c r="C53" s="58">
        <v>157.99</v>
      </c>
      <c r="D53" s="59">
        <v>137.97999999999999</v>
      </c>
      <c r="F53" s="60"/>
      <c r="G53" s="57" t="s">
        <v>144</v>
      </c>
      <c r="H53" s="58">
        <v>0</v>
      </c>
      <c r="I53" s="65"/>
      <c r="J53" s="58">
        <f t="shared" si="2"/>
        <v>295.97000000000003</v>
      </c>
      <c r="K53" s="56" t="s">
        <v>86</v>
      </c>
      <c r="L53" s="56" t="s">
        <v>205</v>
      </c>
      <c r="M53" s="56" t="s">
        <v>216</v>
      </c>
      <c r="O53" s="56" t="s">
        <v>86</v>
      </c>
      <c r="P53" s="56" t="s">
        <v>148</v>
      </c>
      <c r="R53" s="58">
        <v>200.69</v>
      </c>
      <c r="S53" s="58">
        <v>175.27</v>
      </c>
      <c r="T53" s="58">
        <v>0</v>
      </c>
      <c r="U53" s="80"/>
      <c r="V53" s="58">
        <v>0</v>
      </c>
      <c r="W53" s="58">
        <v>0</v>
      </c>
      <c r="X53" s="58">
        <v>0</v>
      </c>
      <c r="Y53" s="58"/>
      <c r="Z53" s="80">
        <v>27676</v>
      </c>
      <c r="AA53" s="58">
        <v>157.99</v>
      </c>
      <c r="AB53" s="58">
        <v>137.97999999999999</v>
      </c>
      <c r="AC53" s="58">
        <v>0</v>
      </c>
      <c r="AD53" s="62"/>
      <c r="AE53" s="58">
        <v>0</v>
      </c>
      <c r="AF53" s="58">
        <v>0</v>
      </c>
      <c r="AG53" s="58">
        <v>0</v>
      </c>
      <c r="AH53" s="62"/>
      <c r="AI53" s="58">
        <v>0</v>
      </c>
      <c r="AJ53" s="58">
        <v>0</v>
      </c>
      <c r="AK53" s="58">
        <v>0</v>
      </c>
      <c r="AL53" s="58"/>
      <c r="AM53" s="62"/>
      <c r="AN53" s="58">
        <v>0</v>
      </c>
      <c r="AO53" s="58">
        <v>0</v>
      </c>
      <c r="AP53" s="58">
        <v>0</v>
      </c>
      <c r="AQ53" s="62"/>
      <c r="AR53" s="58">
        <v>0</v>
      </c>
      <c r="AS53" s="58">
        <v>0</v>
      </c>
      <c r="AT53" s="58">
        <v>0</v>
      </c>
      <c r="AU53" s="63">
        <f t="shared" si="4"/>
        <v>27676</v>
      </c>
      <c r="AV53" s="58">
        <f t="shared" si="5"/>
        <v>358.68</v>
      </c>
      <c r="AW53" s="58">
        <f t="shared" si="5"/>
        <v>313.25</v>
      </c>
      <c r="AX53" s="58">
        <f t="shared" si="5"/>
        <v>0</v>
      </c>
      <c r="AY53" s="58">
        <f t="shared" si="3"/>
        <v>671.93000000000006</v>
      </c>
    </row>
    <row r="54" spans="1:54" ht="13.5" thickBot="1" x14ac:dyDescent="0.25">
      <c r="A54" s="1" t="s">
        <v>180</v>
      </c>
      <c r="B54" s="9" t="s">
        <v>143</v>
      </c>
      <c r="C54" s="3">
        <v>0</v>
      </c>
      <c r="D54" s="4">
        <v>0</v>
      </c>
      <c r="F54" s="5"/>
      <c r="G54" s="9" t="s">
        <v>143</v>
      </c>
      <c r="H54" s="3">
        <v>0</v>
      </c>
      <c r="J54" s="3">
        <f t="shared" si="2"/>
        <v>0</v>
      </c>
      <c r="K54" s="1" t="s">
        <v>166</v>
      </c>
      <c r="L54" s="1" t="s">
        <v>122</v>
      </c>
      <c r="M54" s="1" t="s">
        <v>179</v>
      </c>
      <c r="O54" s="1" t="s">
        <v>167</v>
      </c>
      <c r="P54" s="1" t="s">
        <v>165</v>
      </c>
      <c r="R54" s="3">
        <v>99.54</v>
      </c>
      <c r="S54" s="3">
        <v>0</v>
      </c>
      <c r="T54" s="3">
        <v>0</v>
      </c>
      <c r="V54" s="3">
        <v>0</v>
      </c>
      <c r="W54" s="3">
        <v>0</v>
      </c>
      <c r="X54" s="3">
        <v>0</v>
      </c>
      <c r="Y54" s="3"/>
      <c r="AA54" s="3">
        <v>0</v>
      </c>
      <c r="AB54" s="3">
        <v>0</v>
      </c>
      <c r="AC54" s="3">
        <v>0</v>
      </c>
      <c r="AE54" s="3">
        <v>0</v>
      </c>
      <c r="AF54" s="3">
        <v>0</v>
      </c>
      <c r="AG54" s="3">
        <v>0</v>
      </c>
      <c r="AI54" s="3">
        <v>0</v>
      </c>
      <c r="AJ54" s="3">
        <v>0</v>
      </c>
      <c r="AK54" s="3">
        <v>0</v>
      </c>
      <c r="AL54" s="3"/>
      <c r="AN54" s="3">
        <v>0</v>
      </c>
      <c r="AO54" s="3">
        <v>0</v>
      </c>
      <c r="AP54" s="3">
        <v>0</v>
      </c>
      <c r="AQ54" s="18"/>
      <c r="AR54" s="3">
        <v>0</v>
      </c>
      <c r="AS54" s="3">
        <v>0</v>
      </c>
      <c r="AT54" s="3">
        <v>0</v>
      </c>
      <c r="AU54" s="32">
        <f t="shared" si="4"/>
        <v>0</v>
      </c>
      <c r="AV54" s="3">
        <f t="shared" si="5"/>
        <v>99.54</v>
      </c>
      <c r="AW54" s="3">
        <f t="shared" si="5"/>
        <v>0</v>
      </c>
      <c r="AX54" s="3">
        <f t="shared" si="5"/>
        <v>0</v>
      </c>
      <c r="AY54" s="3">
        <f t="shared" si="3"/>
        <v>99.54</v>
      </c>
    </row>
    <row r="55" spans="1:54" ht="13.5" thickBot="1" x14ac:dyDescent="0.25">
      <c r="A55" s="1" t="s">
        <v>152</v>
      </c>
      <c r="B55" s="9" t="s">
        <v>143</v>
      </c>
      <c r="C55" s="3">
        <v>0</v>
      </c>
      <c r="D55" s="4">
        <v>0</v>
      </c>
      <c r="F55" s="5"/>
      <c r="G55" s="9" t="s">
        <v>143</v>
      </c>
      <c r="H55" s="3">
        <v>0</v>
      </c>
      <c r="J55" s="3">
        <f t="shared" si="2"/>
        <v>0</v>
      </c>
      <c r="K55" s="1" t="s">
        <v>166</v>
      </c>
      <c r="L55" s="1" t="s">
        <v>122</v>
      </c>
      <c r="M55" s="1" t="s">
        <v>179</v>
      </c>
      <c r="O55" s="1" t="s">
        <v>167</v>
      </c>
      <c r="P55" s="1" t="str">
        <f>A55</f>
        <v>79-2351-01</v>
      </c>
      <c r="R55" s="3">
        <v>220.52</v>
      </c>
      <c r="S55" s="3">
        <v>0</v>
      </c>
      <c r="T55" s="3">
        <v>0</v>
      </c>
      <c r="V55" s="3">
        <v>0</v>
      </c>
      <c r="W55" s="3">
        <v>0</v>
      </c>
      <c r="X55" s="3">
        <v>0</v>
      </c>
      <c r="Y55" s="3"/>
      <c r="AA55" s="3">
        <v>0</v>
      </c>
      <c r="AB55" s="3">
        <v>0</v>
      </c>
      <c r="AC55" s="3">
        <v>0</v>
      </c>
      <c r="AE55" s="3">
        <v>0</v>
      </c>
      <c r="AF55" s="3">
        <v>0</v>
      </c>
      <c r="AG55" s="3">
        <v>0</v>
      </c>
      <c r="AI55" s="3">
        <v>0</v>
      </c>
      <c r="AJ55" s="3">
        <v>0</v>
      </c>
      <c r="AK55" s="3">
        <v>0</v>
      </c>
      <c r="AL55" s="3"/>
      <c r="AN55" s="3">
        <v>0</v>
      </c>
      <c r="AO55" s="3">
        <v>0</v>
      </c>
      <c r="AP55" s="3">
        <v>0</v>
      </c>
      <c r="AQ55" s="18"/>
      <c r="AR55" s="3">
        <v>0</v>
      </c>
      <c r="AS55" s="3">
        <v>0</v>
      </c>
      <c r="AT55" s="3">
        <v>0</v>
      </c>
      <c r="AU55" s="32">
        <f t="shared" si="4"/>
        <v>0</v>
      </c>
      <c r="AV55" s="3">
        <f t="shared" si="5"/>
        <v>220.52</v>
      </c>
      <c r="AW55" s="3">
        <f t="shared" si="5"/>
        <v>0</v>
      </c>
      <c r="AX55" s="3">
        <f t="shared" si="5"/>
        <v>0</v>
      </c>
      <c r="AY55" s="3">
        <f t="shared" si="3"/>
        <v>220.52</v>
      </c>
    </row>
    <row r="56" spans="1:54" s="56" customFormat="1" ht="13.5" thickBot="1" x14ac:dyDescent="0.25">
      <c r="A56" s="56" t="s">
        <v>38</v>
      </c>
      <c r="B56" s="57" t="s">
        <v>117</v>
      </c>
      <c r="C56" s="58">
        <v>473.97</v>
      </c>
      <c r="D56" s="59">
        <v>413.93</v>
      </c>
      <c r="F56" s="60"/>
      <c r="G56" s="85" t="s">
        <v>117</v>
      </c>
      <c r="H56" s="58">
        <v>264.88</v>
      </c>
      <c r="I56" s="65"/>
      <c r="J56" s="58">
        <f t="shared" si="2"/>
        <v>1152.7800000000002</v>
      </c>
      <c r="K56" s="56" t="s">
        <v>87</v>
      </c>
      <c r="L56" s="56" t="s">
        <v>205</v>
      </c>
      <c r="M56" s="56" t="s">
        <v>217</v>
      </c>
      <c r="O56" s="56" t="s">
        <v>87</v>
      </c>
      <c r="P56" s="56" t="s">
        <v>38</v>
      </c>
      <c r="R56" s="58">
        <v>559.37</v>
      </c>
      <c r="S56" s="58">
        <v>488.51</v>
      </c>
      <c r="T56" s="58">
        <v>263.82</v>
      </c>
      <c r="U56" s="80"/>
      <c r="V56" s="58">
        <v>533.75</v>
      </c>
      <c r="W56" s="58">
        <v>466.14</v>
      </c>
      <c r="X56" s="58">
        <v>264.88</v>
      </c>
      <c r="Y56" s="58"/>
      <c r="Z56" s="80">
        <v>83028</v>
      </c>
      <c r="AA56" s="58">
        <v>473.97</v>
      </c>
      <c r="AB56" s="58">
        <v>413.93</v>
      </c>
      <c r="AC56" s="58">
        <v>264.88</v>
      </c>
      <c r="AD56" s="62"/>
      <c r="AE56" s="58">
        <v>0</v>
      </c>
      <c r="AF56" s="58">
        <v>0</v>
      </c>
      <c r="AG56" s="58">
        <v>0</v>
      </c>
      <c r="AH56" s="62"/>
      <c r="AI56" s="58">
        <v>0</v>
      </c>
      <c r="AJ56" s="58">
        <v>0</v>
      </c>
      <c r="AK56" s="58">
        <v>0</v>
      </c>
      <c r="AL56" s="58"/>
      <c r="AM56" s="62"/>
      <c r="AN56" s="58">
        <v>0</v>
      </c>
      <c r="AO56" s="58">
        <v>0</v>
      </c>
      <c r="AP56" s="58">
        <v>0</v>
      </c>
      <c r="AQ56" s="62"/>
      <c r="AR56" s="58">
        <v>0</v>
      </c>
      <c r="AS56" s="58">
        <v>0</v>
      </c>
      <c r="AT56" s="58">
        <v>0</v>
      </c>
      <c r="AU56" s="63">
        <f t="shared" si="4"/>
        <v>83028</v>
      </c>
      <c r="AV56" s="58">
        <f t="shared" si="5"/>
        <v>1567.09</v>
      </c>
      <c r="AW56" s="58">
        <f t="shared" si="5"/>
        <v>1368.58</v>
      </c>
      <c r="AX56" s="58">
        <f t="shared" si="5"/>
        <v>793.58</v>
      </c>
      <c r="AY56" s="58">
        <f t="shared" si="3"/>
        <v>3729.25</v>
      </c>
    </row>
    <row r="57" spans="1:54" s="56" customFormat="1" ht="13.5" thickBot="1" x14ac:dyDescent="0.25">
      <c r="A57" s="56" t="s">
        <v>39</v>
      </c>
      <c r="B57" s="57" t="s">
        <v>117</v>
      </c>
      <c r="C57" s="58">
        <v>12.81</v>
      </c>
      <c r="D57" s="59">
        <v>11.19</v>
      </c>
      <c r="F57" s="60"/>
      <c r="G57" s="85" t="s">
        <v>117</v>
      </c>
      <c r="H57" s="58">
        <v>264.88</v>
      </c>
      <c r="I57" s="65"/>
      <c r="J57" s="58">
        <f t="shared" si="2"/>
        <v>288.88</v>
      </c>
      <c r="K57" s="56" t="s">
        <v>87</v>
      </c>
      <c r="L57" s="56" t="s">
        <v>205</v>
      </c>
      <c r="M57" s="56" t="s">
        <v>217</v>
      </c>
      <c r="O57" s="56" t="s">
        <v>87</v>
      </c>
      <c r="P57" s="56" t="s">
        <v>39</v>
      </c>
      <c r="R57" s="58">
        <v>8.5399999999999991</v>
      </c>
      <c r="S57" s="58">
        <v>7.46</v>
      </c>
      <c r="T57" s="58">
        <v>263.82</v>
      </c>
      <c r="U57" s="80">
        <v>2244</v>
      </c>
      <c r="V57" s="58">
        <v>12.81</v>
      </c>
      <c r="W57" s="58">
        <v>11.19</v>
      </c>
      <c r="X57" s="58">
        <v>264.88</v>
      </c>
      <c r="Y57" s="58"/>
      <c r="Z57" s="80">
        <v>2244</v>
      </c>
      <c r="AA57" s="58">
        <v>12.81</v>
      </c>
      <c r="AB57" s="58">
        <v>11.19</v>
      </c>
      <c r="AC57" s="58">
        <v>264.88</v>
      </c>
      <c r="AD57" s="62"/>
      <c r="AE57" s="58">
        <v>0</v>
      </c>
      <c r="AF57" s="58">
        <v>0</v>
      </c>
      <c r="AG57" s="58">
        <v>0</v>
      </c>
      <c r="AH57" s="62"/>
      <c r="AI57" s="58">
        <v>0</v>
      </c>
      <c r="AJ57" s="58">
        <v>0</v>
      </c>
      <c r="AK57" s="58">
        <v>0</v>
      </c>
      <c r="AL57" s="58"/>
      <c r="AM57" s="62"/>
      <c r="AN57" s="58">
        <v>0</v>
      </c>
      <c r="AO57" s="58">
        <v>0</v>
      </c>
      <c r="AP57" s="58">
        <v>0</v>
      </c>
      <c r="AQ57" s="62"/>
      <c r="AR57" s="58">
        <v>0</v>
      </c>
      <c r="AS57" s="58">
        <v>0</v>
      </c>
      <c r="AT57" s="58">
        <v>0</v>
      </c>
      <c r="AU57" s="63">
        <f t="shared" si="4"/>
        <v>4488</v>
      </c>
      <c r="AV57" s="58">
        <f t="shared" si="5"/>
        <v>34.160000000000004</v>
      </c>
      <c r="AW57" s="58">
        <f t="shared" si="5"/>
        <v>29.839999999999996</v>
      </c>
      <c r="AX57" s="58">
        <f t="shared" si="5"/>
        <v>793.58</v>
      </c>
      <c r="AY57" s="58">
        <f t="shared" si="3"/>
        <v>857.58</v>
      </c>
    </row>
    <row r="58" spans="1:54" s="56" customFormat="1" ht="13.5" thickBot="1" x14ac:dyDescent="0.25">
      <c r="A58" s="56" t="s">
        <v>40</v>
      </c>
      <c r="B58" s="57" t="s">
        <v>117</v>
      </c>
      <c r="C58" s="58">
        <v>192.15</v>
      </c>
      <c r="D58" s="59">
        <v>167.81</v>
      </c>
      <c r="F58" s="60"/>
      <c r="G58" s="85" t="s">
        <v>117</v>
      </c>
      <c r="H58" s="58">
        <v>264.88</v>
      </c>
      <c r="I58" s="65"/>
      <c r="J58" s="58">
        <f t="shared" si="2"/>
        <v>624.84</v>
      </c>
      <c r="K58" s="56" t="s">
        <v>87</v>
      </c>
      <c r="L58" s="56" t="s">
        <v>205</v>
      </c>
      <c r="M58" s="56" t="s">
        <v>217</v>
      </c>
      <c r="O58" s="56" t="s">
        <v>87</v>
      </c>
      <c r="P58" s="56" t="s">
        <v>40</v>
      </c>
      <c r="R58" s="58">
        <v>337.33</v>
      </c>
      <c r="S58" s="58">
        <v>294.60000000000002</v>
      </c>
      <c r="T58" s="58">
        <v>263.82</v>
      </c>
      <c r="U58" s="80">
        <v>0</v>
      </c>
      <c r="V58" s="58">
        <v>0</v>
      </c>
      <c r="W58" s="58">
        <v>0</v>
      </c>
      <c r="X58" s="58">
        <v>264.88</v>
      </c>
      <c r="Y58" s="58"/>
      <c r="Z58" s="80">
        <v>33660</v>
      </c>
      <c r="AA58" s="58">
        <v>192.15</v>
      </c>
      <c r="AB58" s="58">
        <v>167.81</v>
      </c>
      <c r="AC58" s="58">
        <v>264.88</v>
      </c>
      <c r="AD58" s="62"/>
      <c r="AE58" s="58">
        <v>0</v>
      </c>
      <c r="AF58" s="58">
        <v>0</v>
      </c>
      <c r="AG58" s="58">
        <v>0</v>
      </c>
      <c r="AH58" s="62"/>
      <c r="AI58" s="58">
        <v>0</v>
      </c>
      <c r="AJ58" s="58">
        <v>0</v>
      </c>
      <c r="AK58" s="58">
        <v>0</v>
      </c>
      <c r="AL58" s="58"/>
      <c r="AM58" s="62"/>
      <c r="AN58" s="58">
        <v>0</v>
      </c>
      <c r="AO58" s="58">
        <v>0</v>
      </c>
      <c r="AP58" s="58">
        <v>0</v>
      </c>
      <c r="AQ58" s="62"/>
      <c r="AR58" s="58">
        <v>0</v>
      </c>
      <c r="AS58" s="58">
        <v>0</v>
      </c>
      <c r="AT58" s="58">
        <v>0</v>
      </c>
      <c r="AU58" s="63">
        <f t="shared" si="4"/>
        <v>33660</v>
      </c>
      <c r="AV58" s="58">
        <f t="shared" si="5"/>
        <v>529.48</v>
      </c>
      <c r="AW58" s="58">
        <f t="shared" si="5"/>
        <v>462.41</v>
      </c>
      <c r="AX58" s="58">
        <f t="shared" si="5"/>
        <v>793.58</v>
      </c>
      <c r="AY58" s="58">
        <f t="shared" si="3"/>
        <v>1785.4700000000003</v>
      </c>
      <c r="BB58" s="58"/>
    </row>
    <row r="59" spans="1:54" ht="13.5" thickBot="1" x14ac:dyDescent="0.25">
      <c r="A59" s="1" t="s">
        <v>56</v>
      </c>
      <c r="B59" s="9" t="s">
        <v>117</v>
      </c>
      <c r="C59" s="3">
        <v>209.23</v>
      </c>
      <c r="D59" s="4">
        <v>182.73</v>
      </c>
      <c r="F59" s="5"/>
      <c r="G59" s="25" t="s">
        <v>117</v>
      </c>
      <c r="H59" s="3">
        <v>264.88</v>
      </c>
      <c r="J59" s="3">
        <f t="shared" si="2"/>
        <v>656.83999999999992</v>
      </c>
      <c r="K59" s="1" t="s">
        <v>137</v>
      </c>
      <c r="L59" s="1" t="s">
        <v>205</v>
      </c>
      <c r="M59" s="1" t="s">
        <v>214</v>
      </c>
      <c r="O59" s="1" t="s">
        <v>90</v>
      </c>
      <c r="P59" s="1" t="s">
        <v>100</v>
      </c>
      <c r="R59" s="3">
        <v>222.04</v>
      </c>
      <c r="S59" s="3">
        <v>193.91</v>
      </c>
      <c r="T59" s="3">
        <v>262.33</v>
      </c>
      <c r="V59" s="3">
        <v>192.15</v>
      </c>
      <c r="W59" s="3">
        <v>167.81</v>
      </c>
      <c r="X59" s="3">
        <v>264.88</v>
      </c>
      <c r="Y59" s="3"/>
      <c r="AA59" s="3">
        <v>209.23</v>
      </c>
      <c r="AB59" s="3">
        <v>182.73</v>
      </c>
      <c r="AC59" s="3">
        <v>264.88</v>
      </c>
      <c r="AE59" s="3">
        <v>0</v>
      </c>
      <c r="AF59" s="3">
        <v>0</v>
      </c>
      <c r="AG59" s="3">
        <v>0</v>
      </c>
      <c r="AI59" s="3">
        <v>0</v>
      </c>
      <c r="AJ59" s="3">
        <v>0</v>
      </c>
      <c r="AK59" s="3">
        <v>0</v>
      </c>
      <c r="AL59" s="3"/>
      <c r="AN59" s="3">
        <v>0</v>
      </c>
      <c r="AO59" s="3">
        <v>0</v>
      </c>
      <c r="AP59" s="3">
        <v>0</v>
      </c>
      <c r="AQ59" s="18"/>
      <c r="AR59" s="3">
        <v>0</v>
      </c>
      <c r="AS59" s="3">
        <v>0</v>
      </c>
      <c r="AT59" s="3">
        <v>0</v>
      </c>
      <c r="AU59" s="32">
        <f t="shared" si="4"/>
        <v>0</v>
      </c>
      <c r="AV59" s="3">
        <f t="shared" si="5"/>
        <v>623.41999999999996</v>
      </c>
      <c r="AW59" s="3">
        <f t="shared" si="5"/>
        <v>544.45000000000005</v>
      </c>
      <c r="AX59" s="3">
        <f t="shared" si="5"/>
        <v>792.09</v>
      </c>
      <c r="AY59" s="3">
        <f t="shared" si="3"/>
        <v>1959.96</v>
      </c>
    </row>
    <row r="60" spans="1:54" s="108" customFormat="1" ht="13.5" thickBot="1" x14ac:dyDescent="0.25">
      <c r="A60" s="108" t="s">
        <v>41</v>
      </c>
      <c r="B60" s="109" t="s">
        <v>117</v>
      </c>
      <c r="C60" s="110">
        <v>189.99</v>
      </c>
      <c r="D60" s="111">
        <v>0</v>
      </c>
      <c r="F60" s="112"/>
      <c r="G60" s="113" t="s">
        <v>119</v>
      </c>
      <c r="H60" s="110">
        <v>0</v>
      </c>
      <c r="I60" s="114"/>
      <c r="J60" s="110">
        <f t="shared" si="2"/>
        <v>189.99</v>
      </c>
      <c r="K60" s="108" t="s">
        <v>88</v>
      </c>
      <c r="L60" s="108" t="s">
        <v>205</v>
      </c>
      <c r="M60" s="108" t="s">
        <v>220</v>
      </c>
      <c r="N60" s="108">
        <v>1</v>
      </c>
      <c r="O60" s="108" t="s">
        <v>88</v>
      </c>
      <c r="P60" s="108" t="s">
        <v>41</v>
      </c>
      <c r="R60" s="110">
        <v>189.99</v>
      </c>
      <c r="S60" s="110">
        <v>0</v>
      </c>
      <c r="T60" s="110">
        <v>0</v>
      </c>
      <c r="U60" s="115"/>
      <c r="V60" s="110">
        <v>189.99</v>
      </c>
      <c r="W60" s="110">
        <v>0</v>
      </c>
      <c r="X60" s="110">
        <v>0</v>
      </c>
      <c r="Y60" s="110"/>
      <c r="Z60" s="115"/>
      <c r="AA60" s="110">
        <v>189.99</v>
      </c>
      <c r="AB60" s="110">
        <v>0</v>
      </c>
      <c r="AC60" s="110">
        <v>0</v>
      </c>
      <c r="AD60" s="116"/>
      <c r="AE60" s="110">
        <v>0</v>
      </c>
      <c r="AF60" s="110">
        <v>0</v>
      </c>
      <c r="AG60" s="110">
        <v>0</v>
      </c>
      <c r="AH60" s="116"/>
      <c r="AI60" s="110">
        <v>0</v>
      </c>
      <c r="AJ60" s="110">
        <v>0</v>
      </c>
      <c r="AK60" s="110">
        <v>0</v>
      </c>
      <c r="AL60" s="110"/>
      <c r="AM60" s="116"/>
      <c r="AN60" s="110">
        <v>0</v>
      </c>
      <c r="AO60" s="110">
        <v>0</v>
      </c>
      <c r="AP60" s="110">
        <v>0</v>
      </c>
      <c r="AQ60" s="116"/>
      <c r="AR60" s="110">
        <v>0</v>
      </c>
      <c r="AS60" s="110">
        <v>0</v>
      </c>
      <c r="AT60" s="110">
        <v>0</v>
      </c>
      <c r="AU60" s="117">
        <f t="shared" si="4"/>
        <v>0</v>
      </c>
      <c r="AV60" s="110">
        <f t="shared" si="5"/>
        <v>569.97</v>
      </c>
      <c r="AW60" s="110">
        <f t="shared" si="5"/>
        <v>0</v>
      </c>
      <c r="AX60" s="110">
        <f t="shared" si="5"/>
        <v>0</v>
      </c>
      <c r="AY60" s="110">
        <f t="shared" si="3"/>
        <v>569.97</v>
      </c>
    </row>
    <row r="61" spans="1:54" s="94" customFormat="1" ht="13.5" thickBot="1" x14ac:dyDescent="0.25">
      <c r="A61" s="94" t="s">
        <v>42</v>
      </c>
      <c r="B61" s="95" t="s">
        <v>117</v>
      </c>
      <c r="C61" s="96">
        <v>189.99</v>
      </c>
      <c r="D61" s="97">
        <v>0</v>
      </c>
      <c r="F61" s="98"/>
      <c r="G61" s="95" t="s">
        <v>119</v>
      </c>
      <c r="H61" s="96">
        <v>0</v>
      </c>
      <c r="I61" s="99"/>
      <c r="J61" s="96">
        <f t="shared" si="2"/>
        <v>189.99</v>
      </c>
      <c r="K61" s="94" t="s">
        <v>89</v>
      </c>
      <c r="L61" s="94" t="s">
        <v>205</v>
      </c>
      <c r="M61" s="94" t="s">
        <v>220</v>
      </c>
      <c r="N61" s="94">
        <v>2</v>
      </c>
      <c r="O61" s="94" t="s">
        <v>89</v>
      </c>
      <c r="P61" s="94" t="s">
        <v>42</v>
      </c>
      <c r="R61" s="96">
        <v>189.99</v>
      </c>
      <c r="S61" s="96">
        <v>0</v>
      </c>
      <c r="T61" s="96">
        <v>0</v>
      </c>
      <c r="U61" s="100"/>
      <c r="V61" s="96">
        <v>189.99</v>
      </c>
      <c r="W61" s="96">
        <v>0</v>
      </c>
      <c r="X61" s="96">
        <v>0</v>
      </c>
      <c r="Y61" s="96"/>
      <c r="Z61" s="100"/>
      <c r="AA61" s="96">
        <v>189.99</v>
      </c>
      <c r="AB61" s="96">
        <v>0</v>
      </c>
      <c r="AC61" s="96">
        <v>0</v>
      </c>
      <c r="AD61" s="101"/>
      <c r="AE61" s="96">
        <v>0</v>
      </c>
      <c r="AF61" s="96">
        <v>0</v>
      </c>
      <c r="AG61" s="96">
        <v>0</v>
      </c>
      <c r="AH61" s="101"/>
      <c r="AI61" s="96">
        <v>0</v>
      </c>
      <c r="AJ61" s="96">
        <v>0</v>
      </c>
      <c r="AK61" s="96">
        <v>0</v>
      </c>
      <c r="AL61" s="96"/>
      <c r="AM61" s="101"/>
      <c r="AN61" s="96">
        <v>0</v>
      </c>
      <c r="AO61" s="96">
        <v>0</v>
      </c>
      <c r="AP61" s="96">
        <v>0</v>
      </c>
      <c r="AQ61" s="101"/>
      <c r="AR61" s="96">
        <v>0</v>
      </c>
      <c r="AS61" s="96">
        <v>0</v>
      </c>
      <c r="AT61" s="96">
        <v>0</v>
      </c>
      <c r="AU61" s="102">
        <f t="shared" si="4"/>
        <v>0</v>
      </c>
      <c r="AV61" s="96">
        <f t="shared" si="5"/>
        <v>569.97</v>
      </c>
      <c r="AW61" s="96">
        <f t="shared" si="5"/>
        <v>0</v>
      </c>
      <c r="AX61" s="96">
        <f t="shared" si="5"/>
        <v>0</v>
      </c>
      <c r="AY61" s="96">
        <f t="shared" si="3"/>
        <v>569.97</v>
      </c>
    </row>
    <row r="62" spans="1:54" s="94" customFormat="1" ht="13.5" thickBot="1" x14ac:dyDescent="0.25">
      <c r="A62" s="94" t="s">
        <v>94</v>
      </c>
      <c r="B62" s="95" t="s">
        <v>117</v>
      </c>
      <c r="C62" s="96">
        <v>367.71</v>
      </c>
      <c r="D62" s="97">
        <v>0</v>
      </c>
      <c r="F62" s="98"/>
      <c r="G62" s="95" t="s">
        <v>119</v>
      </c>
      <c r="H62" s="96">
        <v>0</v>
      </c>
      <c r="I62" s="99"/>
      <c r="J62" s="96">
        <f t="shared" si="2"/>
        <v>367.71</v>
      </c>
      <c r="K62" s="94" t="s">
        <v>88</v>
      </c>
      <c r="L62" s="94" t="s">
        <v>205</v>
      </c>
      <c r="M62" s="94" t="s">
        <v>220</v>
      </c>
      <c r="N62" s="94">
        <v>3</v>
      </c>
      <c r="O62" s="94" t="s">
        <v>88</v>
      </c>
      <c r="P62" s="94" t="s">
        <v>94</v>
      </c>
      <c r="R62" s="96">
        <v>367.71</v>
      </c>
      <c r="S62" s="96">
        <v>0</v>
      </c>
      <c r="T62" s="96">
        <v>0</v>
      </c>
      <c r="U62" s="100"/>
      <c r="V62" s="96">
        <v>367.71</v>
      </c>
      <c r="W62" s="96">
        <v>0</v>
      </c>
      <c r="X62" s="96">
        <v>0</v>
      </c>
      <c r="Y62" s="96"/>
      <c r="Z62" s="100"/>
      <c r="AA62" s="96">
        <v>367.71</v>
      </c>
      <c r="AB62" s="96">
        <v>0</v>
      </c>
      <c r="AC62" s="96">
        <v>0</v>
      </c>
      <c r="AD62" s="101"/>
      <c r="AE62" s="96">
        <v>0</v>
      </c>
      <c r="AF62" s="96">
        <v>0</v>
      </c>
      <c r="AG62" s="96">
        <v>0</v>
      </c>
      <c r="AH62" s="101"/>
      <c r="AI62" s="96">
        <v>0</v>
      </c>
      <c r="AJ62" s="96">
        <v>0</v>
      </c>
      <c r="AK62" s="96">
        <v>0</v>
      </c>
      <c r="AL62" s="96"/>
      <c r="AM62" s="101"/>
      <c r="AN62" s="96">
        <v>0</v>
      </c>
      <c r="AO62" s="96">
        <v>0</v>
      </c>
      <c r="AP62" s="96">
        <v>0</v>
      </c>
      <c r="AQ62" s="101"/>
      <c r="AR62" s="96">
        <v>0</v>
      </c>
      <c r="AS62" s="96">
        <v>0</v>
      </c>
      <c r="AT62" s="96">
        <v>0</v>
      </c>
      <c r="AU62" s="102">
        <f t="shared" si="4"/>
        <v>0</v>
      </c>
      <c r="AV62" s="96">
        <f t="shared" si="5"/>
        <v>1103.1299999999999</v>
      </c>
      <c r="AW62" s="96">
        <f t="shared" si="5"/>
        <v>0</v>
      </c>
      <c r="AX62" s="96">
        <f t="shared" si="5"/>
        <v>0</v>
      </c>
      <c r="AY62" s="96">
        <f t="shared" si="3"/>
        <v>1103.1299999999999</v>
      </c>
    </row>
    <row r="63" spans="1:54" s="94" customFormat="1" ht="13.5" thickBot="1" x14ac:dyDescent="0.25">
      <c r="A63" s="94" t="s">
        <v>43</v>
      </c>
      <c r="B63" s="95" t="s">
        <v>117</v>
      </c>
      <c r="C63" s="96">
        <v>189.99</v>
      </c>
      <c r="D63" s="97">
        <v>0</v>
      </c>
      <c r="F63" s="98"/>
      <c r="G63" s="95" t="s">
        <v>119</v>
      </c>
      <c r="H63" s="96">
        <v>0</v>
      </c>
      <c r="I63" s="99"/>
      <c r="J63" s="96">
        <f t="shared" si="2"/>
        <v>189.99</v>
      </c>
      <c r="K63" s="94" t="s">
        <v>88</v>
      </c>
      <c r="L63" s="94" t="s">
        <v>205</v>
      </c>
      <c r="M63" s="94" t="s">
        <v>220</v>
      </c>
      <c r="N63" s="94">
        <v>4</v>
      </c>
      <c r="O63" s="94" t="s">
        <v>88</v>
      </c>
      <c r="P63" s="94" t="s">
        <v>43</v>
      </c>
      <c r="R63" s="96">
        <v>189.99</v>
      </c>
      <c r="S63" s="96">
        <v>0</v>
      </c>
      <c r="T63" s="96">
        <v>0</v>
      </c>
      <c r="U63" s="100"/>
      <c r="V63" s="96">
        <v>189.99</v>
      </c>
      <c r="W63" s="96">
        <v>0</v>
      </c>
      <c r="X63" s="96">
        <v>0</v>
      </c>
      <c r="Y63" s="96"/>
      <c r="Z63" s="100"/>
      <c r="AA63" s="96">
        <v>189.99</v>
      </c>
      <c r="AB63" s="96">
        <v>0</v>
      </c>
      <c r="AC63" s="96">
        <v>0</v>
      </c>
      <c r="AD63" s="101"/>
      <c r="AE63" s="96">
        <v>0</v>
      </c>
      <c r="AF63" s="96">
        <v>0</v>
      </c>
      <c r="AG63" s="96">
        <v>0</v>
      </c>
      <c r="AH63" s="101"/>
      <c r="AI63" s="96">
        <v>0</v>
      </c>
      <c r="AJ63" s="96">
        <v>0</v>
      </c>
      <c r="AK63" s="96">
        <v>0</v>
      </c>
      <c r="AL63" s="96"/>
      <c r="AM63" s="101"/>
      <c r="AN63" s="96">
        <v>0</v>
      </c>
      <c r="AO63" s="96">
        <v>0</v>
      </c>
      <c r="AP63" s="96">
        <v>0</v>
      </c>
      <c r="AQ63" s="101"/>
      <c r="AR63" s="96">
        <v>0</v>
      </c>
      <c r="AS63" s="96">
        <v>0</v>
      </c>
      <c r="AT63" s="96">
        <v>0</v>
      </c>
      <c r="AU63" s="102">
        <f t="shared" si="4"/>
        <v>0</v>
      </c>
      <c r="AV63" s="96">
        <f t="shared" si="5"/>
        <v>569.97</v>
      </c>
      <c r="AW63" s="96">
        <f t="shared" si="5"/>
        <v>0</v>
      </c>
      <c r="AX63" s="96">
        <f t="shared" si="5"/>
        <v>0</v>
      </c>
      <c r="AY63" s="96">
        <f t="shared" si="3"/>
        <v>569.97</v>
      </c>
    </row>
    <row r="64" spans="1:54" s="94" customFormat="1" ht="13.5" thickBot="1" x14ac:dyDescent="0.25">
      <c r="A64" s="94" t="s">
        <v>44</v>
      </c>
      <c r="B64" s="95" t="s">
        <v>117</v>
      </c>
      <c r="C64" s="96">
        <v>189.99</v>
      </c>
      <c r="D64" s="97">
        <v>0</v>
      </c>
      <c r="F64" s="98"/>
      <c r="G64" s="95" t="s">
        <v>119</v>
      </c>
      <c r="H64" s="96">
        <v>0</v>
      </c>
      <c r="I64" s="99"/>
      <c r="J64" s="96">
        <f t="shared" si="2"/>
        <v>189.99</v>
      </c>
      <c r="K64" s="94" t="s">
        <v>88</v>
      </c>
      <c r="L64" s="94" t="s">
        <v>205</v>
      </c>
      <c r="M64" s="94" t="s">
        <v>220</v>
      </c>
      <c r="N64" s="94">
        <v>5</v>
      </c>
      <c r="O64" s="94" t="s">
        <v>88</v>
      </c>
      <c r="P64" s="94" t="s">
        <v>44</v>
      </c>
      <c r="R64" s="96">
        <v>189.99</v>
      </c>
      <c r="S64" s="96">
        <v>0</v>
      </c>
      <c r="T64" s="96">
        <v>0</v>
      </c>
      <c r="U64" s="100"/>
      <c r="V64" s="96">
        <v>189.99</v>
      </c>
      <c r="W64" s="96">
        <v>0</v>
      </c>
      <c r="X64" s="96">
        <v>0</v>
      </c>
      <c r="Y64" s="96"/>
      <c r="Z64" s="100"/>
      <c r="AA64" s="96">
        <v>189.99</v>
      </c>
      <c r="AB64" s="96">
        <v>0</v>
      </c>
      <c r="AC64" s="96">
        <v>0</v>
      </c>
      <c r="AD64" s="101"/>
      <c r="AE64" s="96">
        <v>0</v>
      </c>
      <c r="AF64" s="96">
        <v>0</v>
      </c>
      <c r="AG64" s="96">
        <v>0</v>
      </c>
      <c r="AH64" s="101"/>
      <c r="AI64" s="96">
        <v>0</v>
      </c>
      <c r="AJ64" s="96">
        <v>0</v>
      </c>
      <c r="AK64" s="96">
        <v>0</v>
      </c>
      <c r="AL64" s="96"/>
      <c r="AM64" s="101"/>
      <c r="AN64" s="96">
        <v>0</v>
      </c>
      <c r="AO64" s="96">
        <v>0</v>
      </c>
      <c r="AP64" s="96">
        <v>0</v>
      </c>
      <c r="AQ64" s="101"/>
      <c r="AR64" s="96">
        <v>0</v>
      </c>
      <c r="AS64" s="96">
        <v>0</v>
      </c>
      <c r="AT64" s="96">
        <v>0</v>
      </c>
      <c r="AU64" s="102">
        <f t="shared" si="4"/>
        <v>0</v>
      </c>
      <c r="AV64" s="96">
        <f t="shared" si="5"/>
        <v>569.97</v>
      </c>
      <c r="AW64" s="96">
        <f t="shared" si="5"/>
        <v>0</v>
      </c>
      <c r="AX64" s="96">
        <f t="shared" si="5"/>
        <v>0</v>
      </c>
      <c r="AY64" s="96">
        <f t="shared" si="3"/>
        <v>569.97</v>
      </c>
    </row>
    <row r="65" spans="1:52" s="94" customFormat="1" ht="13.5" thickBot="1" x14ac:dyDescent="0.25">
      <c r="A65" s="94" t="s">
        <v>1</v>
      </c>
      <c r="B65" s="95" t="s">
        <v>117</v>
      </c>
      <c r="C65" s="96">
        <v>189.99</v>
      </c>
      <c r="D65" s="97">
        <v>0</v>
      </c>
      <c r="F65" s="98"/>
      <c r="G65" s="95" t="s">
        <v>119</v>
      </c>
      <c r="H65" s="96">
        <v>0</v>
      </c>
      <c r="I65" s="99"/>
      <c r="J65" s="96">
        <f t="shared" si="2"/>
        <v>189.99</v>
      </c>
      <c r="K65" s="94" t="s">
        <v>88</v>
      </c>
      <c r="L65" s="94" t="s">
        <v>205</v>
      </c>
      <c r="M65" s="94" t="s">
        <v>220</v>
      </c>
      <c r="O65" s="94" t="s">
        <v>76</v>
      </c>
      <c r="P65" s="94" t="s">
        <v>1</v>
      </c>
      <c r="R65" s="96">
        <v>189.99</v>
      </c>
      <c r="S65" s="96">
        <v>0</v>
      </c>
      <c r="T65" s="96">
        <v>0</v>
      </c>
      <c r="U65" s="100"/>
      <c r="V65" s="96">
        <v>189.99</v>
      </c>
      <c r="W65" s="96">
        <v>0</v>
      </c>
      <c r="X65" s="96">
        <v>0</v>
      </c>
      <c r="Y65" s="96"/>
      <c r="Z65" s="100"/>
      <c r="AA65" s="96">
        <v>189.99</v>
      </c>
      <c r="AB65" s="96">
        <v>0</v>
      </c>
      <c r="AC65" s="96">
        <v>0</v>
      </c>
      <c r="AD65" s="101"/>
      <c r="AE65" s="96">
        <v>0</v>
      </c>
      <c r="AF65" s="96">
        <v>0</v>
      </c>
      <c r="AG65" s="96">
        <v>0</v>
      </c>
      <c r="AH65" s="101"/>
      <c r="AI65" s="96">
        <v>0</v>
      </c>
      <c r="AJ65" s="96">
        <v>0</v>
      </c>
      <c r="AK65" s="96">
        <v>0</v>
      </c>
      <c r="AL65" s="96"/>
      <c r="AM65" s="101"/>
      <c r="AN65" s="96">
        <v>0</v>
      </c>
      <c r="AO65" s="96">
        <v>0</v>
      </c>
      <c r="AP65" s="96">
        <v>0</v>
      </c>
      <c r="AQ65" s="101"/>
      <c r="AR65" s="96">
        <v>0</v>
      </c>
      <c r="AS65" s="96">
        <v>0</v>
      </c>
      <c r="AT65" s="96">
        <v>0</v>
      </c>
      <c r="AU65" s="102">
        <f t="shared" si="4"/>
        <v>0</v>
      </c>
      <c r="AV65" s="96">
        <f t="shared" si="5"/>
        <v>569.97</v>
      </c>
      <c r="AW65" s="96">
        <f t="shared" si="5"/>
        <v>0</v>
      </c>
      <c r="AX65" s="96">
        <f t="shared" si="5"/>
        <v>0</v>
      </c>
      <c r="AY65" s="96">
        <f t="shared" si="3"/>
        <v>569.97</v>
      </c>
    </row>
    <row r="66" spans="1:52" s="94" customFormat="1" ht="13.5" thickBot="1" x14ac:dyDescent="0.25">
      <c r="A66" s="94" t="s">
        <v>45</v>
      </c>
      <c r="B66" s="95" t="s">
        <v>117</v>
      </c>
      <c r="C66" s="96">
        <v>59.78</v>
      </c>
      <c r="D66" s="97">
        <v>52.21</v>
      </c>
      <c r="F66" s="98"/>
      <c r="G66" s="95" t="s">
        <v>117</v>
      </c>
      <c r="H66" s="96">
        <v>396.42</v>
      </c>
      <c r="I66" s="99"/>
      <c r="J66" s="96">
        <f t="shared" si="2"/>
        <v>508.41</v>
      </c>
      <c r="K66" s="94" t="s">
        <v>88</v>
      </c>
      <c r="L66" s="94" t="s">
        <v>205</v>
      </c>
      <c r="M66" s="94" t="s">
        <v>220</v>
      </c>
      <c r="N66" s="94">
        <v>6</v>
      </c>
      <c r="O66" s="94" t="s">
        <v>88</v>
      </c>
      <c r="P66" s="94" t="s">
        <v>45</v>
      </c>
      <c r="R66" s="96">
        <v>17.079999999999998</v>
      </c>
      <c r="S66" s="96">
        <v>14.92</v>
      </c>
      <c r="T66" s="96">
        <v>314.04000000000002</v>
      </c>
      <c r="U66" s="100"/>
      <c r="V66" s="96">
        <v>64.05</v>
      </c>
      <c r="W66" s="96">
        <v>55.94</v>
      </c>
      <c r="X66" s="96">
        <v>396.42</v>
      </c>
      <c r="Y66" s="96"/>
      <c r="Z66" s="100"/>
      <c r="AA66" s="96">
        <v>59.78</v>
      </c>
      <c r="AB66" s="96">
        <v>52.21</v>
      </c>
      <c r="AC66" s="96">
        <v>396.42</v>
      </c>
      <c r="AD66" s="101"/>
      <c r="AE66" s="96">
        <v>0</v>
      </c>
      <c r="AF66" s="96">
        <v>0</v>
      </c>
      <c r="AG66" s="96">
        <v>0</v>
      </c>
      <c r="AH66" s="101"/>
      <c r="AI66" s="96">
        <v>0</v>
      </c>
      <c r="AJ66" s="96">
        <v>0</v>
      </c>
      <c r="AK66" s="96">
        <v>0</v>
      </c>
      <c r="AL66" s="96"/>
      <c r="AM66" s="101"/>
      <c r="AN66" s="96">
        <v>0</v>
      </c>
      <c r="AO66" s="96">
        <v>0</v>
      </c>
      <c r="AP66" s="96">
        <v>0</v>
      </c>
      <c r="AQ66" s="101"/>
      <c r="AR66" s="96">
        <v>0</v>
      </c>
      <c r="AS66" s="96">
        <v>0</v>
      </c>
      <c r="AT66" s="96">
        <v>0</v>
      </c>
      <c r="AU66" s="102">
        <f t="shared" si="4"/>
        <v>0</v>
      </c>
      <c r="AV66" s="96">
        <f t="shared" si="5"/>
        <v>140.91</v>
      </c>
      <c r="AW66" s="96">
        <f t="shared" si="5"/>
        <v>123.07</v>
      </c>
      <c r="AX66" s="96">
        <f t="shared" si="5"/>
        <v>1106.8800000000001</v>
      </c>
      <c r="AY66" s="96">
        <f t="shared" si="3"/>
        <v>1370.8600000000001</v>
      </c>
    </row>
    <row r="67" spans="1:52" ht="13.5" thickBot="1" x14ac:dyDescent="0.25">
      <c r="A67" s="1" t="s">
        <v>46</v>
      </c>
      <c r="B67" s="9" t="s">
        <v>117</v>
      </c>
      <c r="C67" s="3">
        <v>0</v>
      </c>
      <c r="D67" s="4">
        <v>0</v>
      </c>
      <c r="F67" s="5"/>
      <c r="G67" s="9" t="s">
        <v>119</v>
      </c>
      <c r="H67" s="3">
        <v>0</v>
      </c>
      <c r="J67" s="3">
        <f t="shared" si="2"/>
        <v>0</v>
      </c>
      <c r="K67" s="1" t="s">
        <v>88</v>
      </c>
      <c r="L67" s="1" t="s">
        <v>122</v>
      </c>
      <c r="M67" s="1" t="s">
        <v>200</v>
      </c>
      <c r="N67" s="1">
        <v>7</v>
      </c>
      <c r="O67" s="1" t="s">
        <v>88</v>
      </c>
      <c r="P67" s="1" t="s">
        <v>46</v>
      </c>
      <c r="R67" s="3">
        <v>4.2699999999999996</v>
      </c>
      <c r="S67" s="3">
        <v>0</v>
      </c>
      <c r="T67" s="3">
        <v>0</v>
      </c>
      <c r="V67" s="3">
        <v>0</v>
      </c>
      <c r="W67" s="3">
        <v>0</v>
      </c>
      <c r="X67" s="3">
        <v>0</v>
      </c>
      <c r="Y67" s="3"/>
      <c r="AA67" s="3">
        <v>0</v>
      </c>
      <c r="AB67" s="3">
        <v>0</v>
      </c>
      <c r="AC67" s="3">
        <v>0</v>
      </c>
      <c r="AE67" s="3">
        <v>0</v>
      </c>
      <c r="AF67" s="3">
        <v>0</v>
      </c>
      <c r="AG67" s="3">
        <v>0</v>
      </c>
      <c r="AI67" s="3">
        <v>0</v>
      </c>
      <c r="AJ67" s="3">
        <v>0</v>
      </c>
      <c r="AK67" s="3">
        <v>0</v>
      </c>
      <c r="AL67" s="3"/>
      <c r="AN67" s="3">
        <v>0</v>
      </c>
      <c r="AO67" s="3">
        <v>0</v>
      </c>
      <c r="AP67" s="3">
        <v>0</v>
      </c>
      <c r="AQ67" s="18"/>
      <c r="AR67" s="3">
        <v>0</v>
      </c>
      <c r="AS67" s="3">
        <v>0</v>
      </c>
      <c r="AT67" s="3">
        <v>0</v>
      </c>
      <c r="AU67" s="32">
        <f t="shared" si="4"/>
        <v>0</v>
      </c>
      <c r="AV67" s="3">
        <f t="shared" si="5"/>
        <v>4.2699999999999996</v>
      </c>
      <c r="AW67" s="3">
        <f t="shared" si="5"/>
        <v>0</v>
      </c>
      <c r="AX67" s="3">
        <f t="shared" si="5"/>
        <v>0</v>
      </c>
      <c r="AY67" s="3">
        <f t="shared" si="3"/>
        <v>4.2699999999999996</v>
      </c>
    </row>
    <row r="68" spans="1:52" s="94" customFormat="1" ht="13.5" thickBot="1" x14ac:dyDescent="0.25">
      <c r="A68" s="94" t="s">
        <v>47</v>
      </c>
      <c r="B68" s="95" t="s">
        <v>117</v>
      </c>
      <c r="C68" s="96">
        <v>1396.29</v>
      </c>
      <c r="D68" s="97">
        <v>1219.42</v>
      </c>
      <c r="F68" s="98"/>
      <c r="G68" s="95" t="s">
        <v>117</v>
      </c>
      <c r="H68" s="96">
        <v>396.42</v>
      </c>
      <c r="I68" s="99"/>
      <c r="J68" s="96">
        <f t="shared" si="2"/>
        <v>3012.13</v>
      </c>
      <c r="K68" s="94" t="s">
        <v>88</v>
      </c>
      <c r="L68" s="94" t="s">
        <v>205</v>
      </c>
      <c r="M68" s="94" t="s">
        <v>220</v>
      </c>
      <c r="N68" s="94">
        <v>8</v>
      </c>
      <c r="O68" s="94" t="s">
        <v>88</v>
      </c>
      <c r="P68" s="94" t="s">
        <v>47</v>
      </c>
      <c r="R68" s="96">
        <v>2617.5100000000002</v>
      </c>
      <c r="S68" s="96">
        <v>2285.94</v>
      </c>
      <c r="T68" s="96">
        <v>394.04</v>
      </c>
      <c r="U68" s="100"/>
      <c r="V68" s="96">
        <v>2835.28</v>
      </c>
      <c r="W68" s="96">
        <v>2476.12</v>
      </c>
      <c r="X68" s="96">
        <v>396.42</v>
      </c>
      <c r="Y68" s="96"/>
      <c r="Z68" s="100"/>
      <c r="AA68" s="96">
        <v>1396.29</v>
      </c>
      <c r="AB68" s="96">
        <v>1219.42</v>
      </c>
      <c r="AC68" s="96">
        <v>396.42</v>
      </c>
      <c r="AD68" s="101"/>
      <c r="AE68" s="96">
        <v>0</v>
      </c>
      <c r="AF68" s="96">
        <v>0</v>
      </c>
      <c r="AG68" s="96">
        <v>0</v>
      </c>
      <c r="AH68" s="101"/>
      <c r="AI68" s="96">
        <v>0</v>
      </c>
      <c r="AJ68" s="96">
        <v>0</v>
      </c>
      <c r="AK68" s="96">
        <v>0</v>
      </c>
      <c r="AL68" s="96"/>
      <c r="AM68" s="101"/>
      <c r="AN68" s="96">
        <v>0</v>
      </c>
      <c r="AO68" s="96">
        <v>0</v>
      </c>
      <c r="AP68" s="96">
        <v>0</v>
      </c>
      <c r="AQ68" s="101"/>
      <c r="AR68" s="96">
        <v>0</v>
      </c>
      <c r="AS68" s="96">
        <v>0</v>
      </c>
      <c r="AT68" s="96">
        <v>0</v>
      </c>
      <c r="AU68" s="102">
        <f t="shared" si="4"/>
        <v>0</v>
      </c>
      <c r="AV68" s="96">
        <f t="shared" si="5"/>
        <v>6849.0800000000008</v>
      </c>
      <c r="AW68" s="96">
        <f t="shared" si="5"/>
        <v>5981.48</v>
      </c>
      <c r="AX68" s="96">
        <f t="shared" si="5"/>
        <v>1186.8800000000001</v>
      </c>
      <c r="AY68" s="96">
        <f t="shared" si="3"/>
        <v>14017.440000000002</v>
      </c>
    </row>
    <row r="69" spans="1:52" s="94" customFormat="1" ht="13.5" thickBot="1" x14ac:dyDescent="0.25">
      <c r="A69" s="94" t="s">
        <v>48</v>
      </c>
      <c r="B69" s="95" t="s">
        <v>117</v>
      </c>
      <c r="C69" s="96">
        <v>153.72</v>
      </c>
      <c r="D69" s="97">
        <v>134.25</v>
      </c>
      <c r="F69" s="98"/>
      <c r="G69" s="95" t="s">
        <v>117</v>
      </c>
      <c r="H69" s="96">
        <v>264.88</v>
      </c>
      <c r="I69" s="99"/>
      <c r="J69" s="96">
        <f t="shared" si="2"/>
        <v>552.85</v>
      </c>
      <c r="K69" s="94" t="s">
        <v>88</v>
      </c>
      <c r="L69" s="94" t="s">
        <v>205</v>
      </c>
      <c r="M69" s="94" t="s">
        <v>220</v>
      </c>
      <c r="N69" s="94">
        <v>9</v>
      </c>
      <c r="O69" s="94" t="s">
        <v>88</v>
      </c>
      <c r="P69" s="94" t="s">
        <v>48</v>
      </c>
      <c r="R69" s="96">
        <v>175.07</v>
      </c>
      <c r="S69" s="96">
        <v>152.88999999999999</v>
      </c>
      <c r="T69" s="96">
        <v>263.3</v>
      </c>
      <c r="U69" s="100"/>
      <c r="V69" s="96">
        <v>145.18</v>
      </c>
      <c r="W69" s="96">
        <v>126.79</v>
      </c>
      <c r="X69" s="96">
        <v>264.88</v>
      </c>
      <c r="Y69" s="96"/>
      <c r="Z69" s="100"/>
      <c r="AA69" s="96">
        <v>153.72</v>
      </c>
      <c r="AB69" s="96">
        <v>134.25</v>
      </c>
      <c r="AC69" s="96">
        <v>264.88</v>
      </c>
      <c r="AD69" s="101"/>
      <c r="AE69" s="96">
        <v>0</v>
      </c>
      <c r="AF69" s="96">
        <v>0</v>
      </c>
      <c r="AG69" s="96">
        <v>0</v>
      </c>
      <c r="AH69" s="101"/>
      <c r="AI69" s="96">
        <v>0</v>
      </c>
      <c r="AJ69" s="96">
        <v>0</v>
      </c>
      <c r="AK69" s="96">
        <v>0</v>
      </c>
      <c r="AL69" s="96"/>
      <c r="AM69" s="101"/>
      <c r="AN69" s="96">
        <v>0</v>
      </c>
      <c r="AO69" s="96">
        <v>0</v>
      </c>
      <c r="AP69" s="96">
        <v>0</v>
      </c>
      <c r="AQ69" s="101"/>
      <c r="AR69" s="96">
        <v>0</v>
      </c>
      <c r="AS69" s="96">
        <v>0</v>
      </c>
      <c r="AT69" s="96">
        <v>0</v>
      </c>
      <c r="AU69" s="102">
        <f t="shared" si="4"/>
        <v>0</v>
      </c>
      <c r="AV69" s="96">
        <f t="shared" si="5"/>
        <v>473.97</v>
      </c>
      <c r="AW69" s="96">
        <f t="shared" si="5"/>
        <v>413.93</v>
      </c>
      <c r="AX69" s="96">
        <f t="shared" si="5"/>
        <v>793.06000000000006</v>
      </c>
      <c r="AY69" s="96">
        <f t="shared" si="3"/>
        <v>1680.96</v>
      </c>
    </row>
    <row r="70" spans="1:52" s="94" customFormat="1" ht="13.5" thickBot="1" x14ac:dyDescent="0.25">
      <c r="A70" s="94" t="s">
        <v>49</v>
      </c>
      <c r="B70" s="95" t="s">
        <v>117</v>
      </c>
      <c r="C70" s="96">
        <v>38.43</v>
      </c>
      <c r="D70" s="97">
        <v>33.56</v>
      </c>
      <c r="F70" s="98"/>
      <c r="G70" s="95" t="s">
        <v>117</v>
      </c>
      <c r="H70" s="96">
        <v>396.42</v>
      </c>
      <c r="I70" s="99"/>
      <c r="J70" s="96">
        <f t="shared" si="2"/>
        <v>468.41</v>
      </c>
      <c r="K70" s="94" t="s">
        <v>88</v>
      </c>
      <c r="L70" s="94" t="s">
        <v>205</v>
      </c>
      <c r="M70" s="94" t="s">
        <v>220</v>
      </c>
      <c r="N70" s="94">
        <v>10</v>
      </c>
      <c r="O70" s="94" t="s">
        <v>88</v>
      </c>
      <c r="P70" s="94" t="s">
        <v>49</v>
      </c>
      <c r="R70" s="96">
        <v>51.24</v>
      </c>
      <c r="S70" s="96">
        <v>44.75</v>
      </c>
      <c r="T70" s="96">
        <v>394.04</v>
      </c>
      <c r="U70" s="100"/>
      <c r="V70" s="96">
        <v>51.24</v>
      </c>
      <c r="W70" s="96">
        <v>44.75</v>
      </c>
      <c r="X70" s="96">
        <v>396.42</v>
      </c>
      <c r="Y70" s="96"/>
      <c r="Z70" s="100"/>
      <c r="AA70" s="96">
        <v>38.43</v>
      </c>
      <c r="AB70" s="96">
        <v>33.56</v>
      </c>
      <c r="AC70" s="96">
        <v>396.42</v>
      </c>
      <c r="AD70" s="101"/>
      <c r="AE70" s="96">
        <v>0</v>
      </c>
      <c r="AF70" s="96">
        <v>0</v>
      </c>
      <c r="AG70" s="96">
        <v>0</v>
      </c>
      <c r="AH70" s="101"/>
      <c r="AI70" s="96">
        <v>0</v>
      </c>
      <c r="AJ70" s="96">
        <v>0</v>
      </c>
      <c r="AK70" s="96">
        <v>0</v>
      </c>
      <c r="AL70" s="96"/>
      <c r="AM70" s="101"/>
      <c r="AN70" s="96">
        <v>0</v>
      </c>
      <c r="AO70" s="96">
        <v>0</v>
      </c>
      <c r="AP70" s="96">
        <v>0</v>
      </c>
      <c r="AQ70" s="101"/>
      <c r="AR70" s="96">
        <v>0</v>
      </c>
      <c r="AS70" s="96">
        <v>0</v>
      </c>
      <c r="AT70" s="96">
        <v>0</v>
      </c>
      <c r="AU70" s="102">
        <f t="shared" si="4"/>
        <v>0</v>
      </c>
      <c r="AV70" s="96">
        <f t="shared" si="5"/>
        <v>140.91</v>
      </c>
      <c r="AW70" s="96">
        <f t="shared" si="5"/>
        <v>123.06</v>
      </c>
      <c r="AX70" s="96">
        <f t="shared" si="5"/>
        <v>1186.8800000000001</v>
      </c>
      <c r="AY70" s="96">
        <f t="shared" si="3"/>
        <v>1450.8500000000001</v>
      </c>
    </row>
    <row r="71" spans="1:52" s="94" customFormat="1" ht="13.5" thickBot="1" x14ac:dyDescent="0.25">
      <c r="A71" s="94" t="s">
        <v>50</v>
      </c>
      <c r="B71" s="95" t="s">
        <v>117</v>
      </c>
      <c r="C71" s="96">
        <v>38.43</v>
      </c>
      <c r="D71" s="97">
        <v>33.56</v>
      </c>
      <c r="F71" s="98"/>
      <c r="G71" s="95" t="s">
        <v>117</v>
      </c>
      <c r="H71" s="96">
        <v>264.88</v>
      </c>
      <c r="I71" s="99"/>
      <c r="J71" s="96">
        <f t="shared" si="2"/>
        <v>336.87</v>
      </c>
      <c r="K71" s="94" t="s">
        <v>88</v>
      </c>
      <c r="L71" s="94" t="s">
        <v>205</v>
      </c>
      <c r="M71" s="94" t="s">
        <v>220</v>
      </c>
      <c r="N71" s="94">
        <v>11</v>
      </c>
      <c r="O71" s="94" t="s">
        <v>88</v>
      </c>
      <c r="P71" s="94" t="s">
        <v>50</v>
      </c>
      <c r="R71" s="96">
        <v>42.7</v>
      </c>
      <c r="S71" s="96">
        <v>37.29</v>
      </c>
      <c r="T71" s="96">
        <v>263.3</v>
      </c>
      <c r="U71" s="100"/>
      <c r="V71" s="96">
        <v>25.62</v>
      </c>
      <c r="W71" s="96">
        <v>22.37</v>
      </c>
      <c r="X71" s="96">
        <v>264.88</v>
      </c>
      <c r="Y71" s="96"/>
      <c r="Z71" s="100"/>
      <c r="AA71" s="96">
        <v>38.43</v>
      </c>
      <c r="AB71" s="96">
        <v>33.56</v>
      </c>
      <c r="AC71" s="96">
        <v>264.88</v>
      </c>
      <c r="AD71" s="101"/>
      <c r="AE71" s="96">
        <v>0</v>
      </c>
      <c r="AF71" s="96">
        <v>0</v>
      </c>
      <c r="AG71" s="96">
        <v>0</v>
      </c>
      <c r="AH71" s="101"/>
      <c r="AI71" s="96">
        <v>0</v>
      </c>
      <c r="AJ71" s="96">
        <v>0</v>
      </c>
      <c r="AK71" s="96">
        <v>0</v>
      </c>
      <c r="AL71" s="96"/>
      <c r="AM71" s="101"/>
      <c r="AN71" s="96">
        <v>0</v>
      </c>
      <c r="AO71" s="96">
        <v>0</v>
      </c>
      <c r="AP71" s="96">
        <v>0</v>
      </c>
      <c r="AQ71" s="101"/>
      <c r="AR71" s="96">
        <v>0</v>
      </c>
      <c r="AS71" s="96">
        <v>0</v>
      </c>
      <c r="AT71" s="96">
        <v>0</v>
      </c>
      <c r="AU71" s="102">
        <f t="shared" si="4"/>
        <v>0</v>
      </c>
      <c r="AV71" s="96">
        <f t="shared" si="5"/>
        <v>106.75</v>
      </c>
      <c r="AW71" s="96">
        <f t="shared" si="5"/>
        <v>93.22</v>
      </c>
      <c r="AX71" s="96">
        <f t="shared" si="5"/>
        <v>793.06000000000006</v>
      </c>
      <c r="AY71" s="96">
        <f t="shared" si="3"/>
        <v>993.03000000000009</v>
      </c>
    </row>
    <row r="72" spans="1:52" s="94" customFormat="1" ht="13.5" thickBot="1" x14ac:dyDescent="0.25">
      <c r="A72" s="94" t="s">
        <v>51</v>
      </c>
      <c r="B72" s="95" t="s">
        <v>117</v>
      </c>
      <c r="C72" s="96">
        <v>200.69</v>
      </c>
      <c r="D72" s="97">
        <v>175.27</v>
      </c>
      <c r="F72" s="98"/>
      <c r="G72" s="95" t="s">
        <v>117</v>
      </c>
      <c r="H72" s="96">
        <v>396.42</v>
      </c>
      <c r="I72" s="99"/>
      <c r="J72" s="96">
        <f t="shared" si="2"/>
        <v>772.38000000000011</v>
      </c>
      <c r="K72" s="94" t="s">
        <v>88</v>
      </c>
      <c r="L72" s="94" t="s">
        <v>205</v>
      </c>
      <c r="M72" s="94" t="s">
        <v>220</v>
      </c>
      <c r="N72" s="94">
        <v>12</v>
      </c>
      <c r="O72" s="94" t="s">
        <v>88</v>
      </c>
      <c r="P72" s="94" t="s">
        <v>51</v>
      </c>
      <c r="R72" s="96">
        <v>29.89</v>
      </c>
      <c r="S72" s="96">
        <v>26.1</v>
      </c>
      <c r="T72" s="96">
        <v>394.04</v>
      </c>
      <c r="U72" s="100"/>
      <c r="V72" s="96">
        <v>183.61</v>
      </c>
      <c r="W72" s="96">
        <v>160.35</v>
      </c>
      <c r="X72" s="96">
        <v>396.42</v>
      </c>
      <c r="Y72" s="96"/>
      <c r="Z72" s="100"/>
      <c r="AA72" s="96">
        <v>200.69</v>
      </c>
      <c r="AB72" s="96">
        <v>175.27</v>
      </c>
      <c r="AC72" s="96">
        <v>396.42</v>
      </c>
      <c r="AD72" s="101"/>
      <c r="AE72" s="96">
        <v>0</v>
      </c>
      <c r="AF72" s="96">
        <v>0</v>
      </c>
      <c r="AG72" s="96">
        <v>0</v>
      </c>
      <c r="AH72" s="101"/>
      <c r="AI72" s="96">
        <v>0</v>
      </c>
      <c r="AJ72" s="96">
        <v>0</v>
      </c>
      <c r="AK72" s="96">
        <v>0</v>
      </c>
      <c r="AL72" s="96"/>
      <c r="AM72" s="101"/>
      <c r="AN72" s="96">
        <v>0</v>
      </c>
      <c r="AO72" s="96">
        <v>0</v>
      </c>
      <c r="AP72" s="96">
        <v>0</v>
      </c>
      <c r="AQ72" s="101"/>
      <c r="AR72" s="96">
        <v>0</v>
      </c>
      <c r="AS72" s="96">
        <v>0</v>
      </c>
      <c r="AT72" s="96">
        <v>0</v>
      </c>
      <c r="AU72" s="102">
        <f t="shared" si="4"/>
        <v>0</v>
      </c>
      <c r="AV72" s="96">
        <f t="shared" si="5"/>
        <v>414.19</v>
      </c>
      <c r="AW72" s="96">
        <f t="shared" si="5"/>
        <v>361.72</v>
      </c>
      <c r="AX72" s="96">
        <f t="shared" si="5"/>
        <v>1186.8800000000001</v>
      </c>
      <c r="AY72" s="96">
        <f t="shared" si="3"/>
        <v>1962.7900000000002</v>
      </c>
    </row>
    <row r="73" spans="1:52" s="94" customFormat="1" ht="13.5" thickBot="1" x14ac:dyDescent="0.25">
      <c r="A73" s="94" t="s">
        <v>52</v>
      </c>
      <c r="B73" s="95" t="s">
        <v>117</v>
      </c>
      <c r="C73" s="96">
        <v>2899.33</v>
      </c>
      <c r="D73" s="97">
        <v>2532.06</v>
      </c>
      <c r="F73" s="98"/>
      <c r="G73" s="95" t="s">
        <v>117</v>
      </c>
      <c r="H73" s="96">
        <v>529.79</v>
      </c>
      <c r="I73" s="99"/>
      <c r="J73" s="96">
        <f t="shared" si="2"/>
        <v>5961.1799999999994</v>
      </c>
      <c r="K73" s="94" t="s">
        <v>88</v>
      </c>
      <c r="L73" s="94" t="s">
        <v>205</v>
      </c>
      <c r="M73" s="94" t="s">
        <v>220</v>
      </c>
      <c r="N73" s="94">
        <v>13</v>
      </c>
      <c r="O73" s="94" t="s">
        <v>123</v>
      </c>
      <c r="P73" s="94" t="s">
        <v>52</v>
      </c>
      <c r="R73" s="96">
        <v>2651.67</v>
      </c>
      <c r="S73" s="96">
        <v>2315.77</v>
      </c>
      <c r="T73" s="96">
        <v>526.4</v>
      </c>
      <c r="U73" s="100"/>
      <c r="V73" s="96">
        <v>3330.6</v>
      </c>
      <c r="W73" s="96">
        <v>2908.7</v>
      </c>
      <c r="X73" s="96">
        <v>529.79</v>
      </c>
      <c r="Y73" s="96"/>
      <c r="Z73" s="100">
        <f>259556+248336</f>
        <v>507892</v>
      </c>
      <c r="AA73" s="96">
        <v>2899.33</v>
      </c>
      <c r="AB73" s="96">
        <v>2532.06</v>
      </c>
      <c r="AC73" s="96">
        <v>529.79</v>
      </c>
      <c r="AD73" s="101"/>
      <c r="AE73" s="96">
        <v>0</v>
      </c>
      <c r="AF73" s="96">
        <v>0</v>
      </c>
      <c r="AG73" s="96">
        <v>0</v>
      </c>
      <c r="AH73" s="101"/>
      <c r="AI73" s="96">
        <v>0</v>
      </c>
      <c r="AJ73" s="96">
        <v>0</v>
      </c>
      <c r="AK73" s="96">
        <v>0</v>
      </c>
      <c r="AL73" s="96"/>
      <c r="AM73" s="101"/>
      <c r="AN73" s="96">
        <v>0</v>
      </c>
      <c r="AO73" s="96">
        <v>0</v>
      </c>
      <c r="AP73" s="96">
        <v>0</v>
      </c>
      <c r="AQ73" s="101"/>
      <c r="AR73" s="96">
        <v>0</v>
      </c>
      <c r="AS73" s="96">
        <v>0</v>
      </c>
      <c r="AT73" s="96">
        <v>0</v>
      </c>
      <c r="AU73" s="102">
        <f t="shared" si="4"/>
        <v>507892</v>
      </c>
      <c r="AV73" s="96">
        <f t="shared" ref="AV73:AX85" si="6">SUM(R73,V73,AA73,AE73,AI73,AN73,AR73)</f>
        <v>8881.6</v>
      </c>
      <c r="AW73" s="96">
        <f t="shared" si="6"/>
        <v>7756.5299999999988</v>
      </c>
      <c r="AX73" s="96">
        <f t="shared" si="6"/>
        <v>1585.98</v>
      </c>
      <c r="AY73" s="96">
        <f t="shared" si="3"/>
        <v>18224.109999999997</v>
      </c>
    </row>
    <row r="74" spans="1:52" ht="13.5" thickBot="1" x14ac:dyDescent="0.25">
      <c r="A74" s="1" t="s">
        <v>150</v>
      </c>
      <c r="B74" s="9" t="s">
        <v>119</v>
      </c>
      <c r="C74" s="3">
        <v>0</v>
      </c>
      <c r="D74" s="4">
        <v>0</v>
      </c>
      <c r="F74" s="5"/>
      <c r="G74" s="13"/>
      <c r="H74" s="3">
        <v>0</v>
      </c>
      <c r="J74" s="3">
        <f t="shared" si="2"/>
        <v>0</v>
      </c>
      <c r="K74" s="1" t="s">
        <v>125</v>
      </c>
      <c r="L74" s="1" t="s">
        <v>107</v>
      </c>
      <c r="M74" s="1" t="s">
        <v>151</v>
      </c>
      <c r="O74" s="1" t="s">
        <v>126</v>
      </c>
      <c r="P74" s="1" t="s">
        <v>127</v>
      </c>
      <c r="R74" s="3">
        <v>0</v>
      </c>
      <c r="S74" s="3">
        <v>0</v>
      </c>
      <c r="T74" s="3">
        <v>0</v>
      </c>
      <c r="V74" s="3">
        <v>0</v>
      </c>
      <c r="W74" s="3">
        <v>0</v>
      </c>
      <c r="X74" s="3">
        <v>0</v>
      </c>
      <c r="Y74" s="3"/>
      <c r="AA74" s="3">
        <v>0</v>
      </c>
      <c r="AB74" s="3">
        <v>0</v>
      </c>
      <c r="AC74" s="3">
        <v>0</v>
      </c>
      <c r="AE74" s="3">
        <v>0</v>
      </c>
      <c r="AF74" s="3">
        <v>0</v>
      </c>
      <c r="AG74" s="3">
        <v>0</v>
      </c>
      <c r="AI74" s="3">
        <v>0</v>
      </c>
      <c r="AJ74" s="3">
        <v>0</v>
      </c>
      <c r="AK74" s="3">
        <v>0</v>
      </c>
      <c r="AL74" s="3"/>
      <c r="AN74" s="3">
        <v>0</v>
      </c>
      <c r="AO74" s="3">
        <v>0</v>
      </c>
      <c r="AP74" s="3">
        <v>0</v>
      </c>
      <c r="AQ74" s="18"/>
      <c r="AR74" s="3">
        <v>0</v>
      </c>
      <c r="AS74" s="3">
        <v>0</v>
      </c>
      <c r="AT74" s="3">
        <v>0</v>
      </c>
      <c r="AU74" s="32">
        <f t="shared" si="4"/>
        <v>0</v>
      </c>
      <c r="AV74" s="3">
        <f t="shared" si="6"/>
        <v>0</v>
      </c>
      <c r="AW74" s="3">
        <f t="shared" si="6"/>
        <v>0</v>
      </c>
      <c r="AX74" s="3">
        <f t="shared" si="6"/>
        <v>0</v>
      </c>
      <c r="AY74" s="3">
        <f t="shared" si="3"/>
        <v>0</v>
      </c>
      <c r="AZ74" s="1" t="s">
        <v>143</v>
      </c>
    </row>
    <row r="75" spans="1:52" ht="13.5" thickBot="1" x14ac:dyDescent="0.25">
      <c r="A75" s="1" t="s">
        <v>147</v>
      </c>
      <c r="B75" s="9" t="s">
        <v>119</v>
      </c>
      <c r="C75" s="3">
        <v>0</v>
      </c>
      <c r="D75" s="4">
        <v>0</v>
      </c>
      <c r="F75" s="5"/>
      <c r="G75" s="13"/>
      <c r="H75" s="3">
        <v>0</v>
      </c>
      <c r="J75" s="3">
        <f t="shared" si="2"/>
        <v>0</v>
      </c>
      <c r="K75" s="1" t="s">
        <v>125</v>
      </c>
      <c r="L75" s="1" t="s">
        <v>107</v>
      </c>
      <c r="M75" s="1" t="s">
        <v>146</v>
      </c>
      <c r="O75" s="1" t="s">
        <v>128</v>
      </c>
      <c r="P75" s="1" t="s">
        <v>129</v>
      </c>
      <c r="R75" s="3">
        <v>0</v>
      </c>
      <c r="S75" s="3">
        <v>0</v>
      </c>
      <c r="T75" s="3">
        <v>0</v>
      </c>
      <c r="V75" s="3">
        <v>0</v>
      </c>
      <c r="W75" s="3">
        <v>0</v>
      </c>
      <c r="X75" s="3">
        <v>0</v>
      </c>
      <c r="Y75" s="3"/>
      <c r="AA75" s="3">
        <v>0</v>
      </c>
      <c r="AB75" s="3">
        <v>0</v>
      </c>
      <c r="AC75" s="3">
        <v>0</v>
      </c>
      <c r="AE75" s="3">
        <v>0</v>
      </c>
      <c r="AF75" s="3">
        <v>0</v>
      </c>
      <c r="AG75" s="3">
        <v>0</v>
      </c>
      <c r="AI75" s="3">
        <v>0</v>
      </c>
      <c r="AJ75" s="3">
        <v>0</v>
      </c>
      <c r="AK75" s="3">
        <v>0</v>
      </c>
      <c r="AL75" s="3"/>
      <c r="AN75" s="3">
        <v>0</v>
      </c>
      <c r="AO75" s="3">
        <v>0</v>
      </c>
      <c r="AP75" s="3">
        <v>0</v>
      </c>
      <c r="AQ75" s="18"/>
      <c r="AR75" s="3">
        <v>0</v>
      </c>
      <c r="AS75" s="3">
        <v>0</v>
      </c>
      <c r="AT75" s="3">
        <v>0</v>
      </c>
      <c r="AU75" s="32">
        <f t="shared" si="4"/>
        <v>0</v>
      </c>
      <c r="AV75" s="3">
        <f t="shared" si="6"/>
        <v>0</v>
      </c>
      <c r="AW75" s="3">
        <f t="shared" si="6"/>
        <v>0</v>
      </c>
      <c r="AX75" s="3">
        <f t="shared" si="6"/>
        <v>0</v>
      </c>
      <c r="AY75" s="3">
        <f t="shared" si="3"/>
        <v>0</v>
      </c>
    </row>
    <row r="76" spans="1:52" x14ac:dyDescent="0.2">
      <c r="A76" s="1" t="s">
        <v>133</v>
      </c>
      <c r="B76" s="9" t="s">
        <v>119</v>
      </c>
      <c r="C76" s="3">
        <v>0</v>
      </c>
      <c r="D76" s="4">
        <v>0</v>
      </c>
      <c r="F76" s="5"/>
      <c r="G76" s="13"/>
      <c r="H76" s="3">
        <v>0</v>
      </c>
      <c r="J76" s="3">
        <f t="shared" si="2"/>
        <v>0</v>
      </c>
      <c r="K76" s="1" t="s">
        <v>134</v>
      </c>
      <c r="L76" s="1" t="s">
        <v>107</v>
      </c>
      <c r="M76" s="1" t="s">
        <v>132</v>
      </c>
      <c r="O76" s="1" t="s">
        <v>135</v>
      </c>
      <c r="P76" s="1" t="s">
        <v>130</v>
      </c>
      <c r="R76" s="3">
        <v>0</v>
      </c>
      <c r="S76" s="3">
        <v>0</v>
      </c>
      <c r="T76" s="3">
        <v>0</v>
      </c>
      <c r="V76" s="3">
        <v>0</v>
      </c>
      <c r="W76" s="3">
        <v>0</v>
      </c>
      <c r="X76" s="3">
        <v>0</v>
      </c>
      <c r="Y76" s="3"/>
      <c r="AA76" s="3">
        <v>0</v>
      </c>
      <c r="AB76" s="3">
        <v>0</v>
      </c>
      <c r="AC76" s="3">
        <v>0</v>
      </c>
      <c r="AE76" s="3">
        <v>0</v>
      </c>
      <c r="AF76" s="3">
        <v>0</v>
      </c>
      <c r="AG76" s="3">
        <v>0</v>
      </c>
      <c r="AI76" s="3">
        <v>0</v>
      </c>
      <c r="AJ76" s="3">
        <v>0</v>
      </c>
      <c r="AK76" s="3">
        <v>0</v>
      </c>
      <c r="AL76" s="3"/>
      <c r="AN76" s="3">
        <v>0</v>
      </c>
      <c r="AO76" s="3">
        <v>0</v>
      </c>
      <c r="AP76" s="3">
        <v>0</v>
      </c>
      <c r="AQ76" s="18"/>
      <c r="AR76" s="3">
        <v>0</v>
      </c>
      <c r="AS76" s="3">
        <v>0</v>
      </c>
      <c r="AT76" s="3">
        <v>0</v>
      </c>
      <c r="AU76" s="32">
        <f t="shared" si="4"/>
        <v>0</v>
      </c>
      <c r="AV76" s="3">
        <f t="shared" si="6"/>
        <v>0</v>
      </c>
      <c r="AW76" s="3">
        <f t="shared" si="6"/>
        <v>0</v>
      </c>
      <c r="AX76" s="3">
        <f t="shared" si="6"/>
        <v>0</v>
      </c>
      <c r="AY76" s="3">
        <f t="shared" si="3"/>
        <v>0</v>
      </c>
    </row>
    <row r="77" spans="1:52" s="94" customFormat="1" ht="13.5" thickBot="1" x14ac:dyDescent="0.25">
      <c r="A77" s="94" t="s">
        <v>53</v>
      </c>
      <c r="B77" s="103" t="s">
        <v>62</v>
      </c>
      <c r="C77" s="96">
        <v>644.77</v>
      </c>
      <c r="D77" s="97">
        <v>563.09</v>
      </c>
      <c r="F77" s="98"/>
      <c r="G77" s="103" t="s">
        <v>62</v>
      </c>
      <c r="H77" s="96">
        <v>396.42</v>
      </c>
      <c r="I77" s="104"/>
      <c r="J77" s="96">
        <f t="shared" si="2"/>
        <v>1604.2800000000002</v>
      </c>
      <c r="K77" s="94" t="s">
        <v>88</v>
      </c>
      <c r="L77" s="94" t="s">
        <v>205</v>
      </c>
      <c r="M77" s="94" t="s">
        <v>220</v>
      </c>
      <c r="N77" s="94">
        <v>14</v>
      </c>
      <c r="O77" s="94" t="s">
        <v>88</v>
      </c>
      <c r="P77" s="94" t="s">
        <v>53</v>
      </c>
      <c r="R77" s="96">
        <v>452.62</v>
      </c>
      <c r="S77" s="96">
        <v>395.28</v>
      </c>
      <c r="T77" s="96">
        <v>393.88</v>
      </c>
      <c r="U77" s="100"/>
      <c r="V77" s="96">
        <v>824.11</v>
      </c>
      <c r="W77" s="96">
        <v>719.72</v>
      </c>
      <c r="X77" s="96">
        <v>396.42</v>
      </c>
      <c r="Y77" s="96"/>
      <c r="Z77" s="100">
        <v>112948</v>
      </c>
      <c r="AA77" s="96">
        <v>644.77</v>
      </c>
      <c r="AB77" s="96">
        <v>563.09</v>
      </c>
      <c r="AC77" s="96">
        <v>396.42</v>
      </c>
      <c r="AD77" s="101"/>
      <c r="AE77" s="96">
        <v>0</v>
      </c>
      <c r="AF77" s="96">
        <v>0</v>
      </c>
      <c r="AG77" s="96">
        <v>0</v>
      </c>
      <c r="AH77" s="101"/>
      <c r="AI77" s="96">
        <v>0</v>
      </c>
      <c r="AJ77" s="96">
        <v>0</v>
      </c>
      <c r="AK77" s="96">
        <v>0</v>
      </c>
      <c r="AL77" s="96"/>
      <c r="AM77" s="101"/>
      <c r="AN77" s="96">
        <v>0</v>
      </c>
      <c r="AO77" s="96">
        <v>0</v>
      </c>
      <c r="AP77" s="96">
        <v>0</v>
      </c>
      <c r="AQ77" s="101"/>
      <c r="AR77" s="96">
        <v>0</v>
      </c>
      <c r="AS77" s="96">
        <v>0</v>
      </c>
      <c r="AT77" s="96">
        <v>0</v>
      </c>
      <c r="AU77" s="102">
        <f t="shared" si="4"/>
        <v>112948</v>
      </c>
      <c r="AV77" s="96">
        <f t="shared" si="6"/>
        <v>1921.5</v>
      </c>
      <c r="AW77" s="96">
        <f t="shared" si="6"/>
        <v>1678.0900000000001</v>
      </c>
      <c r="AX77" s="96">
        <f t="shared" si="6"/>
        <v>1186.72</v>
      </c>
      <c r="AY77" s="96">
        <f t="shared" si="3"/>
        <v>4786.3100000000004</v>
      </c>
    </row>
    <row r="78" spans="1:52" s="94" customFormat="1" ht="13.5" thickBot="1" x14ac:dyDescent="0.25">
      <c r="A78" s="94" t="s">
        <v>54</v>
      </c>
      <c r="B78" s="103" t="s">
        <v>63</v>
      </c>
      <c r="C78" s="96">
        <v>25.62</v>
      </c>
      <c r="D78" s="97">
        <v>22.37</v>
      </c>
      <c r="E78" s="105">
        <f>SUM(C8:C78)</f>
        <v>30152.960000000014</v>
      </c>
      <c r="F78" s="106">
        <f>SUM(D8:D78)</f>
        <v>21725.78</v>
      </c>
      <c r="G78" s="103" t="s">
        <v>97</v>
      </c>
      <c r="H78" s="96">
        <v>396.42</v>
      </c>
      <c r="I78" s="107">
        <f>SUM(H8:H78)</f>
        <v>13698.269999999993</v>
      </c>
      <c r="J78" s="96">
        <f>C78+D78+H78</f>
        <v>444.41</v>
      </c>
      <c r="K78" s="94" t="s">
        <v>88</v>
      </c>
      <c r="L78" s="94" t="s">
        <v>205</v>
      </c>
      <c r="M78" s="94" t="s">
        <v>220</v>
      </c>
      <c r="N78" s="94">
        <v>15</v>
      </c>
      <c r="O78" s="94" t="s">
        <v>88</v>
      </c>
      <c r="P78" s="94" t="s">
        <v>54</v>
      </c>
      <c r="R78" s="96">
        <v>51.24</v>
      </c>
      <c r="S78" s="96">
        <v>44.75</v>
      </c>
      <c r="T78" s="96">
        <v>394.04</v>
      </c>
      <c r="U78" s="100"/>
      <c r="V78" s="96">
        <v>76.86</v>
      </c>
      <c r="W78" s="96">
        <v>67.12</v>
      </c>
      <c r="X78" s="96">
        <v>396.42</v>
      </c>
      <c r="Y78" s="96"/>
      <c r="Z78" s="100">
        <v>4488</v>
      </c>
      <c r="AA78" s="96">
        <v>25.62</v>
      </c>
      <c r="AB78" s="96">
        <v>22.37</v>
      </c>
      <c r="AC78" s="96">
        <v>396.42</v>
      </c>
      <c r="AD78" s="101"/>
      <c r="AE78" s="96">
        <v>0</v>
      </c>
      <c r="AF78" s="96">
        <v>0</v>
      </c>
      <c r="AG78" s="96">
        <v>0</v>
      </c>
      <c r="AH78" s="101"/>
      <c r="AI78" s="96">
        <v>0</v>
      </c>
      <c r="AJ78" s="96">
        <v>0</v>
      </c>
      <c r="AK78" s="96">
        <v>0</v>
      </c>
      <c r="AL78" s="96"/>
      <c r="AM78" s="101"/>
      <c r="AN78" s="96">
        <v>0</v>
      </c>
      <c r="AO78" s="96">
        <v>0</v>
      </c>
      <c r="AP78" s="96">
        <v>0</v>
      </c>
      <c r="AQ78" s="101"/>
      <c r="AR78" s="96">
        <v>0</v>
      </c>
      <c r="AS78" s="96">
        <v>0</v>
      </c>
      <c r="AT78" s="96">
        <v>0</v>
      </c>
      <c r="AU78" s="102">
        <f t="shared" si="4"/>
        <v>4488</v>
      </c>
      <c r="AV78" s="96">
        <f t="shared" si="6"/>
        <v>153.72</v>
      </c>
      <c r="AW78" s="96">
        <f t="shared" si="6"/>
        <v>134.24</v>
      </c>
      <c r="AX78" s="96">
        <f t="shared" si="6"/>
        <v>1186.8800000000001</v>
      </c>
      <c r="AY78" s="96">
        <f t="shared" si="3"/>
        <v>1474.8400000000001</v>
      </c>
    </row>
    <row r="79" spans="1:52" x14ac:dyDescent="0.2">
      <c r="A79" s="1" t="s">
        <v>210</v>
      </c>
      <c r="B79" s="14" t="s">
        <v>124</v>
      </c>
      <c r="C79" s="3">
        <v>159.69999999999999</v>
      </c>
      <c r="D79" s="4">
        <v>139.47</v>
      </c>
      <c r="E79" s="12"/>
      <c r="F79" s="2"/>
      <c r="G79" s="14" t="s">
        <v>124</v>
      </c>
      <c r="H79" s="3">
        <v>264.36</v>
      </c>
      <c r="I79" s="67"/>
      <c r="J79" s="3">
        <f t="shared" ref="J79" si="7">C79+D79+H79</f>
        <v>563.53</v>
      </c>
      <c r="K79" s="1" t="s">
        <v>90</v>
      </c>
      <c r="L79" s="1" t="s">
        <v>122</v>
      </c>
      <c r="M79" s="55" t="s">
        <v>211</v>
      </c>
      <c r="O79" s="1" t="s">
        <v>90</v>
      </c>
      <c r="P79" s="1" t="str">
        <f>A79</f>
        <v>40-1860.02</v>
      </c>
      <c r="R79" s="3">
        <v>0</v>
      </c>
      <c r="S79" s="3">
        <v>0</v>
      </c>
      <c r="T79" s="3">
        <v>0</v>
      </c>
      <c r="U79" s="77">
        <v>0</v>
      </c>
      <c r="V79" s="3">
        <v>0</v>
      </c>
      <c r="W79" s="3">
        <v>0</v>
      </c>
      <c r="X79" s="3">
        <v>0</v>
      </c>
      <c r="Y79" s="3"/>
      <c r="AA79" s="3">
        <v>159.69999999999999</v>
      </c>
      <c r="AB79" s="3">
        <v>139.47</v>
      </c>
      <c r="AC79" s="3">
        <v>264.36</v>
      </c>
      <c r="AE79" s="3">
        <v>0</v>
      </c>
      <c r="AF79" s="3">
        <v>0</v>
      </c>
      <c r="AG79" s="3">
        <v>0</v>
      </c>
      <c r="AI79" s="3">
        <v>0</v>
      </c>
      <c r="AJ79" s="3">
        <v>0</v>
      </c>
      <c r="AK79" s="3">
        <v>0</v>
      </c>
      <c r="AL79" s="3"/>
      <c r="AN79" s="3">
        <v>0</v>
      </c>
      <c r="AO79" s="3">
        <v>0</v>
      </c>
      <c r="AP79" s="3">
        <v>0</v>
      </c>
      <c r="AQ79" s="18"/>
      <c r="AR79" s="3">
        <v>0</v>
      </c>
      <c r="AS79" s="3">
        <v>0</v>
      </c>
      <c r="AT79" s="3">
        <v>0</v>
      </c>
      <c r="AU79" s="32">
        <f t="shared" ref="AU79" si="8">+Q79+U79+Z79+AD79+AH79+AM79+AQ79</f>
        <v>0</v>
      </c>
      <c r="AV79" s="3">
        <f t="shared" ref="AV79" si="9">SUM(R79,V79,AA79,AE79,AI79,AN79,AR79)</f>
        <v>159.69999999999999</v>
      </c>
      <c r="AW79" s="3">
        <f t="shared" ref="AW79" si="10">SUM(S79,W79,AB79,AF79,AJ79,AO79,AS79)</f>
        <v>139.47</v>
      </c>
      <c r="AX79" s="3">
        <f t="shared" ref="AX79" si="11">SUM(T79,X79,AC79,AG79,AK79,AP79,AT79)</f>
        <v>264.36</v>
      </c>
      <c r="AY79" s="3">
        <f t="shared" ref="AY79" si="12">SUM(AV79:AX79)</f>
        <v>563.53</v>
      </c>
    </row>
    <row r="80" spans="1:52" x14ac:dyDescent="0.2">
      <c r="A80" s="1" t="s">
        <v>55</v>
      </c>
      <c r="B80" s="14" t="s">
        <v>124</v>
      </c>
      <c r="C80" s="3">
        <v>149.44999999999999</v>
      </c>
      <c r="D80" s="4">
        <v>130.52000000000001</v>
      </c>
      <c r="E80" s="12"/>
      <c r="F80" s="2"/>
      <c r="G80" s="14" t="s">
        <v>124</v>
      </c>
      <c r="H80" s="3">
        <v>264.88</v>
      </c>
      <c r="I80" s="67"/>
      <c r="J80" s="3">
        <f t="shared" si="2"/>
        <v>544.85</v>
      </c>
      <c r="K80" s="1" t="s">
        <v>90</v>
      </c>
      <c r="L80" s="1" t="s">
        <v>205</v>
      </c>
      <c r="M80" s="1" t="s">
        <v>213</v>
      </c>
      <c r="O80" s="1" t="s">
        <v>90</v>
      </c>
      <c r="P80" s="1" t="s">
        <v>55</v>
      </c>
      <c r="R80" s="3">
        <v>166.53</v>
      </c>
      <c r="S80" s="3">
        <v>145.43</v>
      </c>
      <c r="T80" s="3">
        <v>262.23</v>
      </c>
      <c r="U80" s="77">
        <v>23936</v>
      </c>
      <c r="V80" s="3">
        <v>136.63999999999999</v>
      </c>
      <c r="W80" s="3">
        <v>119.33</v>
      </c>
      <c r="X80" s="3">
        <v>264.88</v>
      </c>
      <c r="Y80" s="3"/>
      <c r="AA80" s="3">
        <v>149.44999999999999</v>
      </c>
      <c r="AB80" s="3">
        <v>130.52000000000001</v>
      </c>
      <c r="AC80" s="3">
        <v>264.88</v>
      </c>
      <c r="AE80" s="3">
        <v>0</v>
      </c>
      <c r="AF80" s="3">
        <v>0</v>
      </c>
      <c r="AG80" s="3">
        <v>0</v>
      </c>
      <c r="AI80" s="3">
        <v>0</v>
      </c>
      <c r="AJ80" s="3">
        <v>0</v>
      </c>
      <c r="AK80" s="3">
        <v>0</v>
      </c>
      <c r="AL80" s="3"/>
      <c r="AN80" s="3">
        <v>0</v>
      </c>
      <c r="AO80" s="3">
        <v>0</v>
      </c>
      <c r="AP80" s="3">
        <v>0</v>
      </c>
      <c r="AQ80" s="18"/>
      <c r="AR80" s="3">
        <v>0</v>
      </c>
      <c r="AS80" s="3">
        <v>0</v>
      </c>
      <c r="AT80" s="3">
        <v>0</v>
      </c>
      <c r="AU80" s="32">
        <f t="shared" si="4"/>
        <v>23936</v>
      </c>
      <c r="AV80" s="3">
        <f t="shared" si="6"/>
        <v>452.61999999999995</v>
      </c>
      <c r="AW80" s="3">
        <f t="shared" si="6"/>
        <v>395.28</v>
      </c>
      <c r="AX80" s="3">
        <f t="shared" si="6"/>
        <v>791.99</v>
      </c>
      <c r="AY80" s="3">
        <f t="shared" si="3"/>
        <v>1639.8899999999999</v>
      </c>
    </row>
    <row r="81" spans="1:51" x14ac:dyDescent="0.2">
      <c r="A81" s="1" t="s">
        <v>57</v>
      </c>
      <c r="B81" s="14"/>
      <c r="C81" s="3">
        <v>401.38</v>
      </c>
      <c r="D81" s="4">
        <v>350.54</v>
      </c>
      <c r="E81" s="12"/>
      <c r="F81" s="2"/>
      <c r="G81" s="14"/>
      <c r="H81" s="3">
        <v>396.42</v>
      </c>
      <c r="J81" s="3">
        <f t="shared" si="2"/>
        <v>1148.3400000000001</v>
      </c>
      <c r="K81" s="1" t="s">
        <v>90</v>
      </c>
      <c r="L81" s="1" t="s">
        <v>205</v>
      </c>
      <c r="M81" s="1" t="s">
        <v>213</v>
      </c>
      <c r="O81" s="1" t="s">
        <v>90</v>
      </c>
      <c r="P81" s="1" t="s">
        <v>57</v>
      </c>
      <c r="R81" s="3">
        <v>307.44</v>
      </c>
      <c r="S81" s="3">
        <v>268.5</v>
      </c>
      <c r="T81" s="3">
        <v>392.45</v>
      </c>
      <c r="U81" s="77">
        <v>62832</v>
      </c>
      <c r="V81" s="3">
        <v>358.68</v>
      </c>
      <c r="W81" s="3">
        <v>313.24</v>
      </c>
      <c r="X81" s="3">
        <v>396.42</v>
      </c>
      <c r="Y81" s="3"/>
      <c r="AA81" s="3">
        <v>401.38</v>
      </c>
      <c r="AB81" s="3">
        <v>350.54</v>
      </c>
      <c r="AC81" s="3">
        <v>396.42</v>
      </c>
      <c r="AE81" s="3">
        <v>0</v>
      </c>
      <c r="AF81" s="3">
        <v>0</v>
      </c>
      <c r="AG81" s="3">
        <v>0</v>
      </c>
      <c r="AI81" s="3">
        <v>0</v>
      </c>
      <c r="AJ81" s="3">
        <v>0</v>
      </c>
      <c r="AK81" s="3">
        <v>0</v>
      </c>
      <c r="AL81" s="3"/>
      <c r="AN81" s="3">
        <v>0</v>
      </c>
      <c r="AO81" s="3">
        <v>0</v>
      </c>
      <c r="AP81" s="3">
        <v>0</v>
      </c>
      <c r="AQ81" s="18"/>
      <c r="AR81" s="3">
        <v>0</v>
      </c>
      <c r="AS81" s="3">
        <v>0</v>
      </c>
      <c r="AT81" s="3">
        <v>0</v>
      </c>
      <c r="AU81" s="32">
        <f t="shared" si="4"/>
        <v>62832</v>
      </c>
      <c r="AV81" s="3">
        <f t="shared" si="6"/>
        <v>1067.5</v>
      </c>
      <c r="AW81" s="3">
        <f t="shared" si="6"/>
        <v>932.28</v>
      </c>
      <c r="AX81" s="3">
        <f t="shared" si="6"/>
        <v>1185.29</v>
      </c>
      <c r="AY81" s="3">
        <f t="shared" ref="AY81:AY85" si="13">SUM(AV81:AX81)</f>
        <v>3185.0699999999997</v>
      </c>
    </row>
    <row r="82" spans="1:51" ht="13.5" thickBot="1" x14ac:dyDescent="0.25">
      <c r="A82" s="1" t="s">
        <v>58</v>
      </c>
      <c r="B82" s="14" t="s">
        <v>124</v>
      </c>
      <c r="C82" s="3">
        <v>183.61</v>
      </c>
      <c r="D82" s="4">
        <v>160.35</v>
      </c>
      <c r="E82" s="12"/>
      <c r="F82" s="2"/>
      <c r="G82" s="14" t="s">
        <v>124</v>
      </c>
      <c r="H82" s="3">
        <v>264.88</v>
      </c>
      <c r="J82" s="3">
        <f t="shared" ref="J82" si="14">C82+D82+H82</f>
        <v>608.84</v>
      </c>
      <c r="K82" s="1" t="s">
        <v>91</v>
      </c>
      <c r="L82" s="1" t="s">
        <v>205</v>
      </c>
      <c r="M82" s="55" t="s">
        <v>209</v>
      </c>
      <c r="O82" s="1" t="s">
        <v>91</v>
      </c>
      <c r="P82" s="1" t="s">
        <v>58</v>
      </c>
      <c r="R82" s="3">
        <v>115.29</v>
      </c>
      <c r="S82" s="3">
        <v>100.69</v>
      </c>
      <c r="T82" s="3">
        <v>260.97000000000003</v>
      </c>
      <c r="V82" s="3">
        <v>145.18</v>
      </c>
      <c r="W82" s="3">
        <v>126.79</v>
      </c>
      <c r="X82" s="3">
        <v>264.88</v>
      </c>
      <c r="Y82" s="3"/>
      <c r="AA82" s="3">
        <v>183.61</v>
      </c>
      <c r="AB82" s="3">
        <v>160.35</v>
      </c>
      <c r="AC82" s="3">
        <v>264.88</v>
      </c>
      <c r="AE82" s="3">
        <v>0</v>
      </c>
      <c r="AF82" s="3">
        <v>0</v>
      </c>
      <c r="AG82" s="3">
        <v>0</v>
      </c>
      <c r="AI82" s="3">
        <v>0</v>
      </c>
      <c r="AJ82" s="3">
        <v>0</v>
      </c>
      <c r="AK82" s="3">
        <v>0</v>
      </c>
      <c r="AL82" s="3"/>
      <c r="AN82" s="3">
        <v>0</v>
      </c>
      <c r="AO82" s="3">
        <v>0</v>
      </c>
      <c r="AP82" s="3">
        <v>0</v>
      </c>
      <c r="AQ82" s="18"/>
      <c r="AR82" s="3">
        <v>0</v>
      </c>
      <c r="AS82" s="3">
        <v>0</v>
      </c>
      <c r="AT82" s="3">
        <v>0</v>
      </c>
      <c r="AU82" s="32">
        <f t="shared" si="4"/>
        <v>0</v>
      </c>
      <c r="AV82" s="3">
        <f t="shared" si="6"/>
        <v>444.08000000000004</v>
      </c>
      <c r="AW82" s="3">
        <f t="shared" si="6"/>
        <v>387.83000000000004</v>
      </c>
      <c r="AX82" s="3">
        <f t="shared" si="6"/>
        <v>790.73</v>
      </c>
      <c r="AY82" s="3">
        <f t="shared" si="13"/>
        <v>1622.64</v>
      </c>
    </row>
    <row r="83" spans="1:51" ht="13.5" thickBot="1" x14ac:dyDescent="0.25">
      <c r="A83" s="1" t="s">
        <v>59</v>
      </c>
      <c r="B83" s="30" t="s">
        <v>145</v>
      </c>
      <c r="C83" s="3">
        <v>222.04</v>
      </c>
      <c r="D83" s="4">
        <v>193.91</v>
      </c>
      <c r="E83" s="47">
        <f>SUM(C79:C83)</f>
        <v>1116.18</v>
      </c>
      <c r="F83" s="47">
        <f>SUM(D79:D83)</f>
        <v>974.79</v>
      </c>
      <c r="G83" s="30" t="s">
        <v>95</v>
      </c>
      <c r="H83" s="3">
        <v>264.88</v>
      </c>
      <c r="I83" s="68">
        <f>SUM(H79:H83)</f>
        <v>1455.42</v>
      </c>
      <c r="J83" s="3">
        <f>C83+D83+H83</f>
        <v>680.82999999999993</v>
      </c>
      <c r="K83" s="1" t="s">
        <v>92</v>
      </c>
      <c r="L83" s="1" t="s">
        <v>205</v>
      </c>
      <c r="M83" s="1" t="s">
        <v>215</v>
      </c>
      <c r="O83" s="1" t="s">
        <v>92</v>
      </c>
      <c r="P83" s="1" t="s">
        <v>59</v>
      </c>
      <c r="R83" s="3">
        <v>0</v>
      </c>
      <c r="S83" s="3">
        <v>0</v>
      </c>
      <c r="T83" s="3">
        <v>0</v>
      </c>
      <c r="U83" s="77">
        <v>25432</v>
      </c>
      <c r="V83" s="3">
        <v>145.18</v>
      </c>
      <c r="W83" s="3">
        <v>126.79</v>
      </c>
      <c r="X83" s="3">
        <v>264.88</v>
      </c>
      <c r="Y83" s="3"/>
      <c r="AA83" s="3">
        <v>222.04</v>
      </c>
      <c r="AB83" s="3">
        <v>193.91</v>
      </c>
      <c r="AC83" s="3">
        <v>264.88</v>
      </c>
      <c r="AE83" s="3">
        <v>0</v>
      </c>
      <c r="AF83" s="3">
        <v>0</v>
      </c>
      <c r="AG83" s="3">
        <v>0</v>
      </c>
      <c r="AI83" s="3">
        <v>0</v>
      </c>
      <c r="AJ83" s="3">
        <v>0</v>
      </c>
      <c r="AK83" s="3">
        <v>0</v>
      </c>
      <c r="AL83" s="3"/>
      <c r="AN83" s="3">
        <v>0</v>
      </c>
      <c r="AO83" s="3">
        <v>0</v>
      </c>
      <c r="AP83" s="3">
        <v>0</v>
      </c>
      <c r="AQ83" s="18"/>
      <c r="AR83" s="3">
        <v>0</v>
      </c>
      <c r="AS83" s="3">
        <v>0</v>
      </c>
      <c r="AT83" s="3">
        <v>0</v>
      </c>
      <c r="AU83" s="32">
        <f t="shared" si="4"/>
        <v>25432</v>
      </c>
      <c r="AV83" s="3">
        <f t="shared" si="6"/>
        <v>367.22</v>
      </c>
      <c r="AW83" s="3">
        <f t="shared" si="6"/>
        <v>320.7</v>
      </c>
      <c r="AX83" s="3">
        <f t="shared" si="6"/>
        <v>529.76</v>
      </c>
      <c r="AY83" s="3">
        <f t="shared" si="13"/>
        <v>1217.68</v>
      </c>
    </row>
    <row r="84" spans="1:51" ht="13.5" thickBot="1" x14ac:dyDescent="0.25">
      <c r="A84" s="1" t="s">
        <v>60</v>
      </c>
      <c r="B84" s="14" t="s">
        <v>62</v>
      </c>
      <c r="C84" s="3">
        <v>118.87</v>
      </c>
      <c r="D84" s="4">
        <v>0</v>
      </c>
      <c r="E84" s="12"/>
      <c r="F84" s="2"/>
      <c r="G84" s="14" t="s">
        <v>62</v>
      </c>
      <c r="H84" s="3">
        <v>0</v>
      </c>
      <c r="J84" s="3">
        <f>C84+D84+H84</f>
        <v>118.87</v>
      </c>
      <c r="K84" s="1" t="s">
        <v>93</v>
      </c>
      <c r="L84" s="1" t="s">
        <v>205</v>
      </c>
      <c r="M84" s="1" t="s">
        <v>208</v>
      </c>
      <c r="O84" s="1" t="s">
        <v>93</v>
      </c>
      <c r="P84" s="1" t="s">
        <v>60</v>
      </c>
      <c r="R84" s="3">
        <v>118.87</v>
      </c>
      <c r="S84" s="3">
        <v>0</v>
      </c>
      <c r="T84" s="3">
        <v>0</v>
      </c>
      <c r="V84" s="3">
        <v>118.87</v>
      </c>
      <c r="W84" s="3">
        <v>0</v>
      </c>
      <c r="X84" s="3">
        <v>0</v>
      </c>
      <c r="Y84" s="3"/>
      <c r="AA84" s="3">
        <v>118.87</v>
      </c>
      <c r="AB84" s="3">
        <v>0</v>
      </c>
      <c r="AC84" s="3">
        <v>0</v>
      </c>
      <c r="AE84" s="3">
        <v>0</v>
      </c>
      <c r="AF84" s="3">
        <v>0</v>
      </c>
      <c r="AG84" s="3">
        <v>0</v>
      </c>
      <c r="AI84" s="3">
        <v>0</v>
      </c>
      <c r="AJ84" s="3">
        <v>0</v>
      </c>
      <c r="AK84" s="3">
        <v>0</v>
      </c>
      <c r="AL84" s="3"/>
      <c r="AN84" s="3">
        <v>0</v>
      </c>
      <c r="AO84" s="3">
        <v>0</v>
      </c>
      <c r="AP84" s="3">
        <v>0</v>
      </c>
      <c r="AQ84" s="18"/>
      <c r="AR84" s="3">
        <v>0</v>
      </c>
      <c r="AS84" s="3">
        <v>0</v>
      </c>
      <c r="AT84" s="3">
        <v>0</v>
      </c>
      <c r="AU84" s="32">
        <f t="shared" si="4"/>
        <v>0</v>
      </c>
      <c r="AV84" s="3">
        <f t="shared" si="6"/>
        <v>356.61</v>
      </c>
      <c r="AW84" s="3">
        <f t="shared" si="6"/>
        <v>0</v>
      </c>
      <c r="AX84" s="3">
        <f t="shared" si="6"/>
        <v>0</v>
      </c>
      <c r="AY84" s="3">
        <f t="shared" si="13"/>
        <v>356.61</v>
      </c>
    </row>
    <row r="85" spans="1:51" ht="13.5" thickBot="1" x14ac:dyDescent="0.25">
      <c r="A85" s="1" t="s">
        <v>61</v>
      </c>
      <c r="B85" s="14" t="s">
        <v>64</v>
      </c>
      <c r="C85" s="3">
        <v>128.1</v>
      </c>
      <c r="D85" s="4">
        <v>117.48</v>
      </c>
      <c r="E85" s="48">
        <f>C84+C85</f>
        <v>246.97</v>
      </c>
      <c r="F85" s="16">
        <f>D84+D85</f>
        <v>117.48</v>
      </c>
      <c r="G85" s="14" t="s">
        <v>96</v>
      </c>
      <c r="H85" s="3">
        <v>135.16</v>
      </c>
      <c r="I85" s="68">
        <f>H84+H85</f>
        <v>135.16</v>
      </c>
      <c r="J85" s="3">
        <f>C85+D85+H85</f>
        <v>380.74</v>
      </c>
      <c r="K85" s="1" t="s">
        <v>93</v>
      </c>
      <c r="L85" s="1" t="s">
        <v>205</v>
      </c>
      <c r="M85" s="1" t="s">
        <v>208</v>
      </c>
      <c r="O85" s="1" t="s">
        <v>93</v>
      </c>
      <c r="P85" s="1" t="s">
        <v>61</v>
      </c>
      <c r="R85" s="3">
        <v>89.67</v>
      </c>
      <c r="S85" s="3">
        <v>82.24</v>
      </c>
      <c r="T85" s="3">
        <v>132.72</v>
      </c>
      <c r="V85" s="3">
        <v>81.13</v>
      </c>
      <c r="W85" s="3">
        <v>74.400000000000006</v>
      </c>
      <c r="X85" s="3">
        <v>135.16</v>
      </c>
      <c r="Y85" s="3"/>
      <c r="AA85" s="3">
        <v>128.1</v>
      </c>
      <c r="AB85" s="3">
        <v>117.48</v>
      </c>
      <c r="AC85" s="3">
        <v>135.16</v>
      </c>
      <c r="AE85" s="3">
        <v>0</v>
      </c>
      <c r="AF85" s="3">
        <v>0</v>
      </c>
      <c r="AG85" s="3">
        <v>0</v>
      </c>
      <c r="AI85" s="3">
        <v>0</v>
      </c>
      <c r="AJ85" s="3">
        <v>0</v>
      </c>
      <c r="AK85" s="3">
        <v>0</v>
      </c>
      <c r="AL85" s="3"/>
      <c r="AN85" s="3">
        <v>0</v>
      </c>
      <c r="AO85" s="3">
        <v>0</v>
      </c>
      <c r="AP85" s="3">
        <v>0</v>
      </c>
      <c r="AQ85" s="18"/>
      <c r="AR85" s="3">
        <v>0</v>
      </c>
      <c r="AS85" s="3">
        <v>0</v>
      </c>
      <c r="AT85" s="3">
        <v>0</v>
      </c>
      <c r="AU85" s="32">
        <f t="shared" si="4"/>
        <v>0</v>
      </c>
      <c r="AV85" s="3">
        <f t="shared" si="6"/>
        <v>298.89999999999998</v>
      </c>
      <c r="AW85" s="3">
        <f t="shared" si="6"/>
        <v>274.12</v>
      </c>
      <c r="AX85" s="3">
        <f t="shared" si="6"/>
        <v>403.03999999999996</v>
      </c>
      <c r="AY85" s="3">
        <f t="shared" si="13"/>
        <v>976.06</v>
      </c>
    </row>
    <row r="86" spans="1:51" ht="13.5" thickBot="1" x14ac:dyDescent="0.25">
      <c r="A86" s="1" t="s">
        <v>121</v>
      </c>
      <c r="B86" s="25" t="s">
        <v>112</v>
      </c>
      <c r="C86" s="50"/>
      <c r="D86" s="51"/>
      <c r="E86" s="49">
        <f>SUM(E8:E85)</f>
        <v>31516.110000000015</v>
      </c>
      <c r="F86" s="17">
        <f>SUM(F8:F85)</f>
        <v>22818.05</v>
      </c>
      <c r="G86" s="50"/>
      <c r="H86" s="52">
        <v>0</v>
      </c>
      <c r="I86" s="69">
        <f>SUM(I8:I85)</f>
        <v>15288.849999999993</v>
      </c>
      <c r="J86" s="53">
        <f>SUM(J8:J85)</f>
        <v>69623.009999999966</v>
      </c>
      <c r="K86" s="54"/>
      <c r="L86" s="54"/>
      <c r="M86" s="54"/>
      <c r="N86" s="51"/>
      <c r="O86" s="26" t="s">
        <v>141</v>
      </c>
      <c r="P86" s="26"/>
      <c r="Q86" s="26"/>
      <c r="R86" s="29">
        <f>SUM(R8:R85)</f>
        <v>34142.720000000016</v>
      </c>
      <c r="S86" s="29">
        <f t="shared" ref="S86:AY86" si="15">SUM(S8:S85)</f>
        <v>26047.699999999993</v>
      </c>
      <c r="T86" s="29">
        <f t="shared" si="15"/>
        <v>14859.830000000002</v>
      </c>
      <c r="U86" s="81"/>
      <c r="V86" s="29">
        <f>SUM(V8:V85)</f>
        <v>37018.430000000015</v>
      </c>
      <c r="W86" s="29">
        <f t="shared" si="15"/>
        <v>26003.330000000005</v>
      </c>
      <c r="X86" s="29">
        <f t="shared" si="15"/>
        <v>15024.489999999991</v>
      </c>
      <c r="Y86" s="29"/>
      <c r="Z86" s="81"/>
      <c r="AA86" s="29">
        <f t="shared" si="15"/>
        <v>31516.110000000015</v>
      </c>
      <c r="AB86" s="29">
        <f t="shared" si="15"/>
        <v>22818.05</v>
      </c>
      <c r="AC86" s="29">
        <f t="shared" si="15"/>
        <v>15288.849999999991</v>
      </c>
      <c r="AD86" s="45"/>
      <c r="AE86" s="29">
        <f>SUM(AE8:AE85)</f>
        <v>0</v>
      </c>
      <c r="AF86" s="29">
        <f t="shared" si="15"/>
        <v>0</v>
      </c>
      <c r="AG86" s="29">
        <f t="shared" si="15"/>
        <v>0</v>
      </c>
      <c r="AH86" s="45"/>
      <c r="AI86" s="29">
        <f t="shared" si="15"/>
        <v>0</v>
      </c>
      <c r="AJ86" s="29">
        <f t="shared" si="15"/>
        <v>0</v>
      </c>
      <c r="AK86" s="29">
        <f t="shared" si="15"/>
        <v>0</v>
      </c>
      <c r="AL86" s="29"/>
      <c r="AM86" s="45"/>
      <c r="AN86" s="29">
        <f t="shared" si="15"/>
        <v>0</v>
      </c>
      <c r="AO86" s="29">
        <f t="shared" si="15"/>
        <v>0</v>
      </c>
      <c r="AP86" s="29">
        <f t="shared" si="15"/>
        <v>0</v>
      </c>
      <c r="AQ86" s="29"/>
      <c r="AR86" s="29">
        <f t="shared" si="15"/>
        <v>0</v>
      </c>
      <c r="AS86" s="29">
        <f t="shared" si="15"/>
        <v>0</v>
      </c>
      <c r="AT86" s="29">
        <f t="shared" si="15"/>
        <v>0</v>
      </c>
      <c r="AU86" s="33">
        <f t="shared" si="15"/>
        <v>3106626.352</v>
      </c>
      <c r="AV86" s="29">
        <f t="shared" si="15"/>
        <v>102677.26000000001</v>
      </c>
      <c r="AW86" s="29">
        <f t="shared" si="15"/>
        <v>74869.08</v>
      </c>
      <c r="AX86" s="29">
        <f t="shared" si="15"/>
        <v>45173.17</v>
      </c>
      <c r="AY86" s="29">
        <f t="shared" si="15"/>
        <v>222719.50999999995</v>
      </c>
    </row>
    <row r="87" spans="1:51" x14ac:dyDescent="0.2">
      <c r="B87" s="12"/>
    </row>
    <row r="88" spans="1:51" ht="13.5" thickBot="1" x14ac:dyDescent="0.25">
      <c r="F88" s="3"/>
      <c r="I88" s="70"/>
      <c r="J88" s="3"/>
      <c r="T88" s="34">
        <f>SUM(R86:T86)</f>
        <v>75050.250000000015</v>
      </c>
      <c r="U88" s="82"/>
      <c r="V88" s="3"/>
      <c r="AA88" s="3"/>
      <c r="AE88" s="3"/>
    </row>
    <row r="89" spans="1:51" ht="13.5" thickTop="1" x14ac:dyDescent="0.2">
      <c r="C89" s="8"/>
      <c r="D89" s="8"/>
      <c r="E89" s="3"/>
      <c r="J89" s="18"/>
      <c r="AE89" s="3"/>
    </row>
    <row r="90" spans="1:51" x14ac:dyDescent="0.2">
      <c r="A90" s="27"/>
      <c r="D90" s="8"/>
      <c r="E90" s="3"/>
      <c r="V90" s="3"/>
    </row>
    <row r="91" spans="1:51" x14ac:dyDescent="0.2">
      <c r="E91" s="3"/>
      <c r="G91" s="3"/>
      <c r="J91" s="3"/>
      <c r="S91" s="3"/>
      <c r="AA91" s="35" t="s">
        <v>138</v>
      </c>
      <c r="AC91" s="1" t="s">
        <v>149</v>
      </c>
    </row>
    <row r="92" spans="1:51" x14ac:dyDescent="0.2">
      <c r="E92" s="3"/>
      <c r="V92" s="3"/>
      <c r="AC92" s="1" t="s">
        <v>110</v>
      </c>
      <c r="AE92" s="3">
        <f>R86+V86+AA86+AE86+AI86+AN86</f>
        <v>102677.26000000004</v>
      </c>
    </row>
    <row r="93" spans="1:51" x14ac:dyDescent="0.2">
      <c r="AC93" s="1" t="s">
        <v>109</v>
      </c>
      <c r="AE93" s="3">
        <f>S86+W86+AB86+AF86+AJ86+AO86</f>
        <v>74869.08</v>
      </c>
    </row>
    <row r="94" spans="1:51" x14ac:dyDescent="0.2">
      <c r="AC94" s="1" t="s">
        <v>139</v>
      </c>
      <c r="AE94" s="28">
        <f>T86+X86+AC86+AG86+AK86+AP86</f>
        <v>45173.169999999984</v>
      </c>
    </row>
    <row r="95" spans="1:51" ht="13.5" thickBot="1" x14ac:dyDescent="0.25">
      <c r="AC95" s="1" t="s">
        <v>140</v>
      </c>
      <c r="AE95" s="29">
        <f>SUM(AE92:AE94)</f>
        <v>222719.51</v>
      </c>
    </row>
    <row r="96" spans="1:51" ht="13.5" thickTop="1" x14ac:dyDescent="0.2"/>
    <row r="98" spans="1:1" x14ac:dyDescent="0.2">
      <c r="A98" s="1" t="s">
        <v>136</v>
      </c>
    </row>
    <row r="132" spans="7:9" x14ac:dyDescent="0.2">
      <c r="G132" s="18"/>
      <c r="I132" s="71"/>
    </row>
  </sheetData>
  <mergeCells count="9">
    <mergeCell ref="Q6:T6"/>
    <mergeCell ref="U6:X6"/>
    <mergeCell ref="AU6:AX6"/>
    <mergeCell ref="A1:M1"/>
    <mergeCell ref="O1:AG1"/>
    <mergeCell ref="A2:M2"/>
    <mergeCell ref="O2:AG2"/>
    <mergeCell ref="A3:M3"/>
    <mergeCell ref="O3:AG3"/>
  </mergeCells>
  <printOptions horizontalCentered="1" gridLines="1"/>
  <pageMargins left="0.2" right="0.2" top="0.75" bottom="0.75" header="0.3" footer="0.3"/>
  <pageSetup paperSize="5" scale="74" orientation="landscape" r:id="rId1"/>
  <colBreaks count="1" manualBreakCount="1"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1"/>
  <sheetViews>
    <sheetView zoomScaleNormal="100" workbookViewId="0">
      <pane xSplit="1" ySplit="7" topLeftCell="B63" activePane="bottomRight" state="frozen"/>
      <selection pane="topRight" activeCell="B1" sqref="B1"/>
      <selection pane="bottomLeft" activeCell="A8" sqref="A8"/>
      <selection pane="bottomRight" activeCell="S89" sqref="S89"/>
    </sheetView>
  </sheetViews>
  <sheetFormatPr defaultColWidth="9.140625" defaultRowHeight="12.75" x14ac:dyDescent="0.2"/>
  <cols>
    <col min="1" max="1" width="14.140625" style="1" customWidth="1"/>
    <col min="2" max="2" width="25.5703125" style="1" customWidth="1"/>
    <col min="3" max="3" width="11.28515625" style="1" bestFit="1" customWidth="1"/>
    <col min="4" max="4" width="11.140625" style="1" customWidth="1"/>
    <col min="5" max="5" width="10.28515625" style="1" bestFit="1" customWidth="1"/>
    <col min="6" max="6" width="10.140625" style="1" customWidth="1"/>
    <col min="7" max="7" width="21.140625" style="1" customWidth="1"/>
    <col min="8" max="8" width="9.28515625" style="1" bestFit="1" customWidth="1"/>
    <col min="9" max="9" width="10.5703125" style="84" customWidth="1"/>
    <col min="10" max="10" width="10.28515625" style="1" bestFit="1" customWidth="1"/>
    <col min="11" max="11" width="9.85546875" style="1" customWidth="1"/>
    <col min="12" max="12" width="5.140625" style="1" customWidth="1"/>
    <col min="13" max="13" width="18" style="1" customWidth="1"/>
    <col min="14" max="14" width="3.5703125" style="1" customWidth="1"/>
    <col min="15" max="15" width="10" style="1" customWidth="1"/>
    <col min="16" max="17" width="11.140625" style="1" customWidth="1"/>
    <col min="18" max="18" width="11.7109375" style="1" customWidth="1"/>
    <col min="19" max="19" width="11.28515625" style="1" customWidth="1"/>
    <col min="20" max="20" width="10.28515625" style="1" customWidth="1"/>
    <col min="21" max="21" width="10.28515625" style="77" customWidth="1"/>
    <col min="22" max="22" width="9.85546875" style="1" customWidth="1"/>
    <col min="23" max="23" width="10.140625" style="1" customWidth="1"/>
    <col min="24" max="24" width="9.85546875" style="1" customWidth="1"/>
    <col min="25" max="25" width="2.42578125" style="1" customWidth="1"/>
    <col min="26" max="26" width="10.28515625" style="37" customWidth="1"/>
    <col min="27" max="27" width="10.28515625" style="1" customWidth="1"/>
    <col min="28" max="28" width="12.28515625" style="1" customWidth="1"/>
    <col min="29" max="29" width="10" style="1" customWidth="1"/>
    <col min="30" max="30" width="10.28515625" style="18" customWidth="1"/>
    <col min="31" max="31" width="11.28515625" style="1" bestFit="1" customWidth="1"/>
    <col min="32" max="32" width="10" style="1" customWidth="1"/>
    <col min="33" max="33" width="10.28515625" style="1" bestFit="1" customWidth="1"/>
    <col min="34" max="34" width="10.28515625" style="18" customWidth="1"/>
    <col min="35" max="36" width="10.140625" style="1" customWidth="1"/>
    <col min="37" max="37" width="9.85546875" style="1" customWidth="1"/>
    <col min="38" max="38" width="2.140625" style="1" customWidth="1"/>
    <col min="39" max="39" width="10.28515625" style="18" customWidth="1"/>
    <col min="40" max="40" width="10.140625" style="1" customWidth="1"/>
    <col min="41" max="41" width="10.42578125" style="1" customWidth="1"/>
    <col min="42" max="42" width="9.85546875" style="1" customWidth="1"/>
    <col min="43" max="43" width="10.28515625" style="1" customWidth="1"/>
    <col min="44" max="46" width="10.140625" style="1" customWidth="1"/>
    <col min="47" max="47" width="9.85546875" style="1" customWidth="1"/>
    <col min="48" max="48" width="11.140625" style="1" bestFit="1" customWidth="1"/>
    <col min="49" max="49" width="11.28515625" style="1" bestFit="1" customWidth="1"/>
    <col min="50" max="50" width="9.85546875" style="1" customWidth="1"/>
    <col min="51" max="51" width="14.140625" style="1" customWidth="1"/>
    <col min="52" max="16384" width="9.140625" style="1"/>
  </cols>
  <sheetData>
    <row r="1" spans="1:51" ht="14.25" x14ac:dyDescent="0.2">
      <c r="A1" s="290" t="str">
        <f>O1</f>
        <v>CITY OF SANTA MONICA UTILITY BILL - 2017-2018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2"/>
      <c r="O1" s="290" t="s">
        <v>169</v>
      </c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2"/>
      <c r="AH1" s="46"/>
    </row>
    <row r="2" spans="1:51" ht="14.25" x14ac:dyDescent="0.2">
      <c r="A2" s="293" t="s">
        <v>0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5"/>
      <c r="O2" s="293" t="s">
        <v>0</v>
      </c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5"/>
      <c r="AH2" s="46"/>
    </row>
    <row r="3" spans="1:51" ht="15" thickBot="1" x14ac:dyDescent="0.25">
      <c r="A3" s="296" t="s">
        <v>115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8"/>
      <c r="O3" s="296" t="s">
        <v>115</v>
      </c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8"/>
      <c r="AH3" s="46"/>
    </row>
    <row r="4" spans="1:51" x14ac:dyDescent="0.2">
      <c r="A4" s="19"/>
      <c r="B4" s="5"/>
      <c r="C4" s="5"/>
      <c r="D4" s="5"/>
      <c r="E4" s="2"/>
      <c r="F4" s="2"/>
      <c r="G4" s="2"/>
      <c r="H4" s="2"/>
      <c r="I4" s="83"/>
      <c r="J4" s="5"/>
      <c r="K4" s="5"/>
      <c r="L4" s="5"/>
      <c r="M4" s="20"/>
    </row>
    <row r="5" spans="1:51" x14ac:dyDescent="0.2">
      <c r="A5" s="21"/>
      <c r="B5" s="6"/>
      <c r="C5" s="6"/>
      <c r="D5" s="6"/>
      <c r="E5" s="6" t="s">
        <v>110</v>
      </c>
      <c r="F5" s="6" t="s">
        <v>109</v>
      </c>
      <c r="G5" s="6"/>
      <c r="H5" s="6"/>
      <c r="I5" s="64"/>
      <c r="J5" s="6"/>
      <c r="K5" s="6"/>
      <c r="L5" s="6"/>
      <c r="M5" s="22"/>
      <c r="O5" s="21"/>
      <c r="P5" s="6"/>
      <c r="Q5" s="6"/>
      <c r="R5" s="6"/>
      <c r="S5" s="6"/>
      <c r="T5" s="6"/>
      <c r="U5" s="78"/>
      <c r="V5" s="6"/>
      <c r="W5" s="6"/>
      <c r="X5" s="6"/>
      <c r="Y5" s="6"/>
      <c r="Z5" s="38"/>
      <c r="AA5" s="6"/>
      <c r="AB5" s="6"/>
      <c r="AC5" s="6"/>
      <c r="AD5" s="42"/>
      <c r="AE5" s="6"/>
      <c r="AF5" s="6"/>
      <c r="AG5" s="22"/>
      <c r="AH5" s="43"/>
    </row>
    <row r="6" spans="1:51" x14ac:dyDescent="0.2">
      <c r="A6" s="19"/>
      <c r="B6" s="5" t="s">
        <v>113</v>
      </c>
      <c r="C6" s="5" t="s">
        <v>120</v>
      </c>
      <c r="D6" s="5"/>
      <c r="E6" s="5" t="s">
        <v>66</v>
      </c>
      <c r="F6" s="5" t="s">
        <v>111</v>
      </c>
      <c r="G6" s="5" t="s">
        <v>114</v>
      </c>
      <c r="H6" s="5" t="s">
        <v>68</v>
      </c>
      <c r="I6" s="83" t="s">
        <v>66</v>
      </c>
      <c r="J6" s="5" t="s">
        <v>70</v>
      </c>
      <c r="K6" s="5"/>
      <c r="L6" s="5"/>
      <c r="M6" s="20" t="s">
        <v>74</v>
      </c>
      <c r="O6" s="19"/>
      <c r="P6" s="5"/>
      <c r="Q6" s="288" t="s">
        <v>154</v>
      </c>
      <c r="R6" s="288"/>
      <c r="S6" s="288"/>
      <c r="T6" s="288"/>
      <c r="U6" s="288" t="s">
        <v>155</v>
      </c>
      <c r="V6" s="288"/>
      <c r="W6" s="288"/>
      <c r="X6" s="288"/>
      <c r="Y6" s="83"/>
      <c r="Z6" s="41"/>
      <c r="AA6" s="5" t="s">
        <v>101</v>
      </c>
      <c r="AB6" s="5" t="s">
        <v>101</v>
      </c>
      <c r="AC6" s="5" t="s">
        <v>101</v>
      </c>
      <c r="AD6" s="43"/>
      <c r="AE6" s="5" t="s">
        <v>102</v>
      </c>
      <c r="AF6" s="5" t="s">
        <v>102</v>
      </c>
      <c r="AG6" s="20" t="s">
        <v>103</v>
      </c>
      <c r="AH6" s="43"/>
      <c r="AI6" s="1" t="s">
        <v>104</v>
      </c>
      <c r="AJ6" s="1" t="s">
        <v>104</v>
      </c>
      <c r="AK6" s="1" t="s">
        <v>104</v>
      </c>
      <c r="AN6" s="1" t="s">
        <v>105</v>
      </c>
      <c r="AO6" s="1" t="s">
        <v>105</v>
      </c>
      <c r="AP6" s="1" t="s">
        <v>106</v>
      </c>
      <c r="AQ6" s="18"/>
      <c r="AR6" s="1" t="s">
        <v>161</v>
      </c>
      <c r="AS6" s="1" t="s">
        <v>161</v>
      </c>
      <c r="AT6" s="1" t="s">
        <v>161</v>
      </c>
      <c r="AU6" s="289" t="s">
        <v>140</v>
      </c>
      <c r="AV6" s="289"/>
      <c r="AW6" s="289"/>
      <c r="AX6" s="289"/>
      <c r="AY6" s="84" t="s">
        <v>142</v>
      </c>
    </row>
    <row r="7" spans="1:51" x14ac:dyDescent="0.2">
      <c r="A7" s="23" t="s">
        <v>116</v>
      </c>
      <c r="B7" s="7"/>
      <c r="C7" s="7" t="s">
        <v>65</v>
      </c>
      <c r="D7" s="7" t="s">
        <v>108</v>
      </c>
      <c r="E7" s="7" t="s">
        <v>67</v>
      </c>
      <c r="F7" s="7" t="s">
        <v>67</v>
      </c>
      <c r="G7" s="10" t="s">
        <v>118</v>
      </c>
      <c r="H7" s="7" t="s">
        <v>69</v>
      </c>
      <c r="I7" s="31" t="s">
        <v>67</v>
      </c>
      <c r="J7" s="7" t="s">
        <v>71</v>
      </c>
      <c r="K7" s="7" t="s">
        <v>72</v>
      </c>
      <c r="L7" s="7" t="s">
        <v>73</v>
      </c>
      <c r="M7" s="24" t="s">
        <v>75</v>
      </c>
      <c r="O7" s="23"/>
      <c r="P7" s="7" t="s">
        <v>98</v>
      </c>
      <c r="Q7" s="36" t="s">
        <v>198</v>
      </c>
      <c r="R7" s="7" t="s">
        <v>65</v>
      </c>
      <c r="S7" s="7" t="s">
        <v>108</v>
      </c>
      <c r="T7" s="7" t="s">
        <v>99</v>
      </c>
      <c r="U7" s="79" t="s">
        <v>198</v>
      </c>
      <c r="V7" s="7" t="s">
        <v>65</v>
      </c>
      <c r="W7" s="7" t="s">
        <v>108</v>
      </c>
      <c r="X7" s="7" t="s">
        <v>99</v>
      </c>
      <c r="Y7" s="7"/>
      <c r="Z7" s="36" t="s">
        <v>198</v>
      </c>
      <c r="AA7" s="7" t="s">
        <v>65</v>
      </c>
      <c r="AB7" s="7" t="s">
        <v>108</v>
      </c>
      <c r="AC7" s="7" t="s">
        <v>99</v>
      </c>
      <c r="AD7" s="36" t="s">
        <v>198</v>
      </c>
      <c r="AE7" s="7" t="s">
        <v>65</v>
      </c>
      <c r="AF7" s="7" t="s">
        <v>108</v>
      </c>
      <c r="AG7" s="24" t="s">
        <v>99</v>
      </c>
      <c r="AH7" s="36" t="s">
        <v>198</v>
      </c>
      <c r="AI7" s="1" t="s">
        <v>65</v>
      </c>
      <c r="AJ7" s="1" t="s">
        <v>108</v>
      </c>
      <c r="AK7" s="1" t="s">
        <v>99</v>
      </c>
      <c r="AM7" s="36" t="s">
        <v>198</v>
      </c>
      <c r="AN7" s="1" t="s">
        <v>65</v>
      </c>
      <c r="AO7" s="1" t="s">
        <v>108</v>
      </c>
      <c r="AP7" s="1" t="s">
        <v>99</v>
      </c>
      <c r="AQ7" s="36" t="s">
        <v>198</v>
      </c>
      <c r="AR7" s="1" t="s">
        <v>65</v>
      </c>
      <c r="AS7" s="1" t="s">
        <v>108</v>
      </c>
      <c r="AT7" s="1" t="s">
        <v>99</v>
      </c>
      <c r="AU7" s="36" t="s">
        <v>198</v>
      </c>
      <c r="AV7" s="31" t="s">
        <v>65</v>
      </c>
      <c r="AW7" s="31" t="s">
        <v>108</v>
      </c>
      <c r="AX7" s="31" t="s">
        <v>99</v>
      </c>
      <c r="AY7" s="84" t="s">
        <v>141</v>
      </c>
    </row>
    <row r="8" spans="1:51" ht="13.5" thickBot="1" x14ac:dyDescent="0.25">
      <c r="B8" s="13" t="s">
        <v>117</v>
      </c>
      <c r="C8" s="3">
        <v>0</v>
      </c>
      <c r="D8" s="4">
        <v>0</v>
      </c>
      <c r="F8" s="5"/>
      <c r="G8" s="11" t="s">
        <v>119</v>
      </c>
      <c r="H8" s="3">
        <v>0</v>
      </c>
      <c r="J8" s="3">
        <f>C8+D8+H8</f>
        <v>0</v>
      </c>
      <c r="R8" s="3">
        <v>0</v>
      </c>
      <c r="S8" s="3">
        <v>0</v>
      </c>
      <c r="T8" s="3">
        <v>0</v>
      </c>
      <c r="V8" s="3">
        <v>0</v>
      </c>
      <c r="W8" s="3">
        <v>0</v>
      </c>
      <c r="X8" s="3">
        <v>0</v>
      </c>
      <c r="Y8" s="3"/>
      <c r="AA8" s="3">
        <v>0</v>
      </c>
      <c r="AB8" s="3">
        <v>0</v>
      </c>
      <c r="AC8" s="3">
        <v>0</v>
      </c>
      <c r="AE8" s="3">
        <v>0</v>
      </c>
      <c r="AF8" s="3">
        <v>0</v>
      </c>
      <c r="AG8" s="3">
        <v>0</v>
      </c>
      <c r="AI8" s="3">
        <v>0</v>
      </c>
      <c r="AJ8" s="3">
        <v>0</v>
      </c>
      <c r="AK8" s="3">
        <v>0</v>
      </c>
      <c r="AL8" s="3"/>
      <c r="AN8" s="3">
        <v>0</v>
      </c>
      <c r="AO8" s="3">
        <v>0</v>
      </c>
      <c r="AP8" s="3">
        <v>0</v>
      </c>
      <c r="AQ8" s="18"/>
      <c r="AR8" s="3">
        <v>0</v>
      </c>
      <c r="AS8" s="3">
        <v>0</v>
      </c>
      <c r="AT8" s="3">
        <v>0</v>
      </c>
      <c r="AU8" s="32">
        <f t="shared" ref="AU8:AU19" si="0">+Q8+U8+Z8+AD8+AH8+AM8+AQ8</f>
        <v>0</v>
      </c>
      <c r="AV8" s="3">
        <f t="shared" ref="AV8:AX39" si="1">SUM(R8,V8,AA8,AE8,AI8,AN8,AR8)</f>
        <v>0</v>
      </c>
      <c r="AW8" s="3">
        <f t="shared" si="1"/>
        <v>0</v>
      </c>
      <c r="AX8" s="3">
        <f t="shared" si="1"/>
        <v>0</v>
      </c>
      <c r="AY8" s="3">
        <f>SUM(AV8:AX8)</f>
        <v>0</v>
      </c>
    </row>
    <row r="9" spans="1:51" ht="13.5" thickBot="1" x14ac:dyDescent="0.25">
      <c r="A9" s="1" t="s">
        <v>3</v>
      </c>
      <c r="B9" s="9" t="s">
        <v>117</v>
      </c>
      <c r="C9" s="3">
        <v>0</v>
      </c>
      <c r="D9" s="4">
        <v>0</v>
      </c>
      <c r="F9" s="5"/>
      <c r="G9" s="9" t="s">
        <v>119</v>
      </c>
      <c r="H9" s="3">
        <v>0</v>
      </c>
      <c r="J9" s="3">
        <f t="shared" ref="J9:J80" si="2">C9+D9+H9</f>
        <v>0</v>
      </c>
      <c r="K9" s="1" t="s">
        <v>76</v>
      </c>
      <c r="L9" s="1" t="s">
        <v>107</v>
      </c>
      <c r="O9" s="1" t="s">
        <v>76</v>
      </c>
      <c r="P9" s="1" t="s">
        <v>3</v>
      </c>
      <c r="R9" s="3">
        <v>0</v>
      </c>
      <c r="S9" s="3">
        <v>0</v>
      </c>
      <c r="T9" s="3">
        <v>0</v>
      </c>
      <c r="V9" s="3">
        <v>0</v>
      </c>
      <c r="W9" s="3">
        <v>0</v>
      </c>
      <c r="X9" s="3">
        <v>0</v>
      </c>
      <c r="Y9" s="3"/>
      <c r="AA9" s="3">
        <v>0</v>
      </c>
      <c r="AB9" s="3">
        <v>0</v>
      </c>
      <c r="AC9" s="3">
        <v>0</v>
      </c>
      <c r="AE9" s="3">
        <v>0</v>
      </c>
      <c r="AF9" s="3">
        <v>0</v>
      </c>
      <c r="AG9" s="3">
        <v>0</v>
      </c>
      <c r="AI9" s="3">
        <v>0</v>
      </c>
      <c r="AJ9" s="3">
        <v>0</v>
      </c>
      <c r="AK9" s="3">
        <v>0</v>
      </c>
      <c r="AL9" s="3"/>
      <c r="AN9" s="3">
        <v>0</v>
      </c>
      <c r="AO9" s="3">
        <v>0</v>
      </c>
      <c r="AP9" s="3">
        <v>0</v>
      </c>
      <c r="AQ9" s="18"/>
      <c r="AR9" s="3">
        <v>0</v>
      </c>
      <c r="AS9" s="3">
        <v>0</v>
      </c>
      <c r="AT9" s="3">
        <v>0</v>
      </c>
      <c r="AU9" s="32">
        <f t="shared" si="0"/>
        <v>0</v>
      </c>
      <c r="AV9" s="3">
        <f t="shared" si="1"/>
        <v>0</v>
      </c>
      <c r="AW9" s="3">
        <f t="shared" si="1"/>
        <v>0</v>
      </c>
      <c r="AX9" s="3">
        <f t="shared" si="1"/>
        <v>0</v>
      </c>
      <c r="AY9" s="3">
        <f t="shared" ref="AY9:AY79" si="3">SUM(AV9:AX9)</f>
        <v>0</v>
      </c>
    </row>
    <row r="10" spans="1:51" ht="13.5" thickBot="1" x14ac:dyDescent="0.25">
      <c r="A10" s="1" t="s">
        <v>4</v>
      </c>
      <c r="B10" s="9" t="s">
        <v>117</v>
      </c>
      <c r="C10" s="3">
        <v>0</v>
      </c>
      <c r="D10" s="4">
        <v>0</v>
      </c>
      <c r="F10" s="5"/>
      <c r="G10" s="9" t="s">
        <v>117</v>
      </c>
      <c r="H10" s="3">
        <v>0</v>
      </c>
      <c r="J10" s="3">
        <f t="shared" si="2"/>
        <v>0</v>
      </c>
      <c r="K10" s="1" t="s">
        <v>76</v>
      </c>
      <c r="L10" s="1" t="s">
        <v>107</v>
      </c>
      <c r="O10" s="1" t="s">
        <v>76</v>
      </c>
      <c r="P10" s="1" t="s">
        <v>4</v>
      </c>
      <c r="R10" s="3">
        <v>0</v>
      </c>
      <c r="S10" s="3">
        <v>0</v>
      </c>
      <c r="T10" s="3">
        <v>0</v>
      </c>
      <c r="V10" s="3">
        <v>0</v>
      </c>
      <c r="W10" s="3">
        <v>0</v>
      </c>
      <c r="X10" s="3">
        <v>0</v>
      </c>
      <c r="Y10" s="3"/>
      <c r="AA10" s="3">
        <v>0</v>
      </c>
      <c r="AB10" s="3">
        <v>0</v>
      </c>
      <c r="AC10" s="3">
        <v>0</v>
      </c>
      <c r="AE10" s="3">
        <v>0</v>
      </c>
      <c r="AF10" s="3">
        <v>0</v>
      </c>
      <c r="AG10" s="3">
        <v>0</v>
      </c>
      <c r="AI10" s="3">
        <v>0</v>
      </c>
      <c r="AJ10" s="3">
        <v>0</v>
      </c>
      <c r="AK10" s="3">
        <v>0</v>
      </c>
      <c r="AL10" s="3"/>
      <c r="AN10" s="3">
        <v>0</v>
      </c>
      <c r="AO10" s="3">
        <v>0</v>
      </c>
      <c r="AP10" s="3">
        <v>0</v>
      </c>
      <c r="AQ10" s="18"/>
      <c r="AR10" s="3">
        <v>0</v>
      </c>
      <c r="AS10" s="3">
        <v>0</v>
      </c>
      <c r="AT10" s="3">
        <v>0</v>
      </c>
      <c r="AU10" s="32">
        <f t="shared" si="0"/>
        <v>0</v>
      </c>
      <c r="AV10" s="3">
        <f t="shared" si="1"/>
        <v>0</v>
      </c>
      <c r="AW10" s="3">
        <f t="shared" si="1"/>
        <v>0</v>
      </c>
      <c r="AX10" s="3">
        <f t="shared" si="1"/>
        <v>0</v>
      </c>
      <c r="AY10" s="3">
        <f t="shared" si="3"/>
        <v>0</v>
      </c>
    </row>
    <row r="11" spans="1:51" s="56" customFormat="1" ht="13.5" thickBot="1" x14ac:dyDescent="0.25">
      <c r="A11" s="56" t="s">
        <v>5</v>
      </c>
      <c r="B11" s="57" t="s">
        <v>117</v>
      </c>
      <c r="C11" s="58">
        <v>119.56</v>
      </c>
      <c r="D11" s="59">
        <v>104.41</v>
      </c>
      <c r="F11" s="60"/>
      <c r="G11" s="57" t="s">
        <v>117</v>
      </c>
      <c r="H11" s="58">
        <v>264.88</v>
      </c>
      <c r="I11" s="65"/>
      <c r="J11" s="58">
        <f t="shared" si="2"/>
        <v>488.85</v>
      </c>
      <c r="K11" s="56" t="s">
        <v>77</v>
      </c>
      <c r="L11" s="56" t="s">
        <v>192</v>
      </c>
      <c r="M11" s="56" t="s">
        <v>204</v>
      </c>
      <c r="O11" s="56" t="s">
        <v>77</v>
      </c>
      <c r="P11" s="56" t="s">
        <v>5</v>
      </c>
      <c r="R11" s="58">
        <v>243.39</v>
      </c>
      <c r="S11" s="58">
        <v>212.56</v>
      </c>
      <c r="T11" s="58">
        <v>263.3</v>
      </c>
      <c r="U11" s="80"/>
      <c r="V11" s="58">
        <v>119.56</v>
      </c>
      <c r="W11" s="58">
        <v>104.41</v>
      </c>
      <c r="X11" s="58">
        <v>264.88</v>
      </c>
      <c r="Y11" s="58"/>
      <c r="Z11" s="61"/>
      <c r="AA11" s="58">
        <v>0</v>
      </c>
      <c r="AB11" s="58">
        <v>0</v>
      </c>
      <c r="AC11" s="58">
        <v>0</v>
      </c>
      <c r="AD11" s="62"/>
      <c r="AE11" s="58">
        <v>0</v>
      </c>
      <c r="AF11" s="58">
        <v>0</v>
      </c>
      <c r="AG11" s="58">
        <v>0</v>
      </c>
      <c r="AH11" s="62"/>
      <c r="AI11" s="58">
        <v>0</v>
      </c>
      <c r="AJ11" s="58">
        <v>0</v>
      </c>
      <c r="AK11" s="58">
        <v>0</v>
      </c>
      <c r="AL11" s="58"/>
      <c r="AM11" s="62"/>
      <c r="AN11" s="58">
        <v>0</v>
      </c>
      <c r="AO11" s="58">
        <v>0</v>
      </c>
      <c r="AP11" s="58">
        <v>0</v>
      </c>
      <c r="AQ11" s="62"/>
      <c r="AR11" s="58">
        <v>0</v>
      </c>
      <c r="AS11" s="58">
        <v>0</v>
      </c>
      <c r="AT11" s="58">
        <v>0</v>
      </c>
      <c r="AU11" s="63">
        <f t="shared" si="0"/>
        <v>0</v>
      </c>
      <c r="AV11" s="58">
        <f t="shared" si="1"/>
        <v>362.95</v>
      </c>
      <c r="AW11" s="58">
        <f t="shared" si="1"/>
        <v>316.97000000000003</v>
      </c>
      <c r="AX11" s="58">
        <f t="shared" si="1"/>
        <v>528.18000000000006</v>
      </c>
      <c r="AY11" s="58">
        <f t="shared" si="3"/>
        <v>1208.1000000000001</v>
      </c>
    </row>
    <row r="12" spans="1:51" s="56" customFormat="1" ht="13.5" thickBot="1" x14ac:dyDescent="0.25">
      <c r="A12" s="56" t="s">
        <v>6</v>
      </c>
      <c r="B12" s="57" t="s">
        <v>117</v>
      </c>
      <c r="C12" s="58">
        <v>367.71</v>
      </c>
      <c r="D12" s="59">
        <v>0</v>
      </c>
      <c r="F12" s="60"/>
      <c r="G12" s="57" t="s">
        <v>119</v>
      </c>
      <c r="H12" s="58">
        <v>0</v>
      </c>
      <c r="I12" s="65"/>
      <c r="J12" s="58">
        <f t="shared" si="2"/>
        <v>367.71</v>
      </c>
      <c r="K12" s="56" t="s">
        <v>77</v>
      </c>
      <c r="L12" s="56" t="s">
        <v>192</v>
      </c>
      <c r="M12" s="56" t="s">
        <v>204</v>
      </c>
      <c r="O12" s="56" t="s">
        <v>77</v>
      </c>
      <c r="P12" s="56" t="s">
        <v>6</v>
      </c>
      <c r="R12" s="58">
        <v>367.71</v>
      </c>
      <c r="S12" s="58">
        <v>0</v>
      </c>
      <c r="T12" s="58">
        <v>0</v>
      </c>
      <c r="U12" s="80"/>
      <c r="V12" s="58">
        <v>367.71</v>
      </c>
      <c r="W12" s="58">
        <v>0</v>
      </c>
      <c r="X12" s="58">
        <v>0</v>
      </c>
      <c r="Y12" s="58"/>
      <c r="Z12" s="61"/>
      <c r="AA12" s="58">
        <v>0</v>
      </c>
      <c r="AB12" s="58">
        <v>0</v>
      </c>
      <c r="AC12" s="58">
        <v>0</v>
      </c>
      <c r="AD12" s="62"/>
      <c r="AE12" s="58">
        <v>0</v>
      </c>
      <c r="AF12" s="58">
        <v>0</v>
      </c>
      <c r="AG12" s="58">
        <v>0</v>
      </c>
      <c r="AH12" s="62"/>
      <c r="AI12" s="58">
        <v>0</v>
      </c>
      <c r="AJ12" s="58">
        <v>0</v>
      </c>
      <c r="AK12" s="58">
        <v>0</v>
      </c>
      <c r="AL12" s="58"/>
      <c r="AM12" s="62"/>
      <c r="AN12" s="58">
        <v>0</v>
      </c>
      <c r="AO12" s="58">
        <v>0</v>
      </c>
      <c r="AP12" s="58">
        <v>0</v>
      </c>
      <c r="AQ12" s="62"/>
      <c r="AR12" s="58">
        <v>0</v>
      </c>
      <c r="AS12" s="58">
        <v>0</v>
      </c>
      <c r="AT12" s="58">
        <v>0</v>
      </c>
      <c r="AU12" s="63">
        <f t="shared" si="0"/>
        <v>0</v>
      </c>
      <c r="AV12" s="58">
        <f t="shared" si="1"/>
        <v>735.42</v>
      </c>
      <c r="AW12" s="58">
        <f t="shared" si="1"/>
        <v>0</v>
      </c>
      <c r="AX12" s="58">
        <f t="shared" si="1"/>
        <v>0</v>
      </c>
      <c r="AY12" s="58">
        <f>SUM(AV12:AX12)</f>
        <v>735.42</v>
      </c>
    </row>
    <row r="13" spans="1:51" s="56" customFormat="1" ht="13.5" thickBot="1" x14ac:dyDescent="0.25">
      <c r="A13" s="56" t="s">
        <v>7</v>
      </c>
      <c r="B13" s="57" t="s">
        <v>117</v>
      </c>
      <c r="C13" s="58">
        <v>315.98</v>
      </c>
      <c r="D13" s="59">
        <v>275.95</v>
      </c>
      <c r="F13" s="60"/>
      <c r="G13" s="57" t="s">
        <v>117</v>
      </c>
      <c r="H13" s="58">
        <v>396.42</v>
      </c>
      <c r="I13" s="65"/>
      <c r="J13" s="58">
        <f t="shared" si="2"/>
        <v>988.35000000000014</v>
      </c>
      <c r="K13" s="56" t="s">
        <v>77</v>
      </c>
      <c r="L13" s="56" t="s">
        <v>122</v>
      </c>
      <c r="M13" s="56" t="s">
        <v>204</v>
      </c>
      <c r="O13" s="56" t="s">
        <v>77</v>
      </c>
      <c r="P13" s="56" t="s">
        <v>7</v>
      </c>
      <c r="R13" s="58">
        <v>456.89</v>
      </c>
      <c r="S13" s="58">
        <v>399.01</v>
      </c>
      <c r="T13" s="58">
        <v>394.04</v>
      </c>
      <c r="U13" s="80">
        <v>55352</v>
      </c>
      <c r="V13" s="58">
        <v>315.98</v>
      </c>
      <c r="W13" s="58">
        <v>275.95</v>
      </c>
      <c r="X13" s="58">
        <v>396.42</v>
      </c>
      <c r="Y13" s="58"/>
      <c r="Z13" s="61"/>
      <c r="AA13" s="58">
        <v>0</v>
      </c>
      <c r="AB13" s="58">
        <v>0</v>
      </c>
      <c r="AC13" s="58">
        <v>0</v>
      </c>
      <c r="AD13" s="62"/>
      <c r="AE13" s="58">
        <v>0</v>
      </c>
      <c r="AF13" s="58">
        <v>0</v>
      </c>
      <c r="AG13" s="58">
        <v>0</v>
      </c>
      <c r="AH13" s="62"/>
      <c r="AI13" s="58">
        <v>0</v>
      </c>
      <c r="AJ13" s="58">
        <v>0</v>
      </c>
      <c r="AK13" s="58">
        <v>0</v>
      </c>
      <c r="AL13" s="58"/>
      <c r="AM13" s="62"/>
      <c r="AN13" s="58">
        <v>0</v>
      </c>
      <c r="AO13" s="58">
        <v>0</v>
      </c>
      <c r="AP13" s="58">
        <v>0</v>
      </c>
      <c r="AQ13" s="62"/>
      <c r="AR13" s="58">
        <v>0</v>
      </c>
      <c r="AS13" s="58">
        <v>0</v>
      </c>
      <c r="AT13" s="58">
        <v>0</v>
      </c>
      <c r="AU13" s="63">
        <f t="shared" si="0"/>
        <v>55352</v>
      </c>
      <c r="AV13" s="58">
        <f t="shared" si="1"/>
        <v>772.87</v>
      </c>
      <c r="AW13" s="58">
        <f t="shared" si="1"/>
        <v>674.96</v>
      </c>
      <c r="AX13" s="58">
        <f t="shared" si="1"/>
        <v>790.46</v>
      </c>
      <c r="AY13" s="58">
        <f t="shared" si="3"/>
        <v>2238.29</v>
      </c>
    </row>
    <row r="14" spans="1:51" ht="13.5" thickBot="1" x14ac:dyDescent="0.25">
      <c r="A14" s="1" t="s">
        <v>158</v>
      </c>
      <c r="B14" s="9" t="s">
        <v>117</v>
      </c>
      <c r="C14" s="3">
        <v>0</v>
      </c>
      <c r="D14" s="4">
        <v>0</v>
      </c>
      <c r="F14" s="5"/>
      <c r="G14" s="9" t="s">
        <v>117</v>
      </c>
      <c r="H14" s="3">
        <v>0</v>
      </c>
      <c r="J14" s="3">
        <f t="shared" si="2"/>
        <v>0</v>
      </c>
      <c r="K14" s="1" t="s">
        <v>160</v>
      </c>
      <c r="L14" s="1" t="s">
        <v>107</v>
      </c>
      <c r="M14" s="1" t="s">
        <v>159</v>
      </c>
      <c r="O14" s="1" t="s">
        <v>160</v>
      </c>
      <c r="P14" s="1" t="s">
        <v>158</v>
      </c>
      <c r="R14" s="3">
        <v>0</v>
      </c>
      <c r="S14" s="3">
        <v>0</v>
      </c>
      <c r="T14" s="3">
        <v>0</v>
      </c>
      <c r="V14" s="3">
        <v>0</v>
      </c>
      <c r="W14" s="3">
        <v>0</v>
      </c>
      <c r="X14" s="3">
        <v>0</v>
      </c>
      <c r="Y14" s="3"/>
      <c r="AA14" s="3">
        <v>0</v>
      </c>
      <c r="AB14" s="3">
        <v>0</v>
      </c>
      <c r="AC14" s="3">
        <v>0</v>
      </c>
      <c r="AE14" s="3">
        <v>0</v>
      </c>
      <c r="AF14" s="3">
        <v>0</v>
      </c>
      <c r="AG14" s="3">
        <v>0</v>
      </c>
      <c r="AI14" s="3">
        <v>0</v>
      </c>
      <c r="AJ14" s="3">
        <v>0</v>
      </c>
      <c r="AK14" s="3">
        <v>0</v>
      </c>
      <c r="AL14" s="3"/>
      <c r="AN14" s="3">
        <v>0</v>
      </c>
      <c r="AO14" s="3">
        <v>0</v>
      </c>
      <c r="AP14" s="3">
        <v>0</v>
      </c>
      <c r="AQ14" s="18"/>
      <c r="AR14" s="3">
        <v>0</v>
      </c>
      <c r="AS14" s="3">
        <v>0</v>
      </c>
      <c r="AT14" s="3">
        <v>0</v>
      </c>
      <c r="AU14" s="32">
        <f t="shared" si="0"/>
        <v>0</v>
      </c>
      <c r="AV14" s="3">
        <f t="shared" si="1"/>
        <v>0</v>
      </c>
      <c r="AW14" s="3">
        <f t="shared" si="1"/>
        <v>0</v>
      </c>
      <c r="AX14" s="3">
        <f t="shared" si="1"/>
        <v>0</v>
      </c>
      <c r="AY14" s="3">
        <f t="shared" si="3"/>
        <v>0</v>
      </c>
    </row>
    <row r="15" spans="1:51" ht="13.5" thickBot="1" x14ac:dyDescent="0.25">
      <c r="A15" s="1" t="s">
        <v>8</v>
      </c>
      <c r="B15" s="9" t="s">
        <v>117</v>
      </c>
      <c r="C15" s="3">
        <v>2233.21</v>
      </c>
      <c r="D15" s="4">
        <v>1950.32</v>
      </c>
      <c r="F15" s="5"/>
      <c r="G15" s="9" t="s">
        <v>117</v>
      </c>
      <c r="H15" s="3">
        <v>264.88</v>
      </c>
      <c r="J15" s="3">
        <f t="shared" si="2"/>
        <v>4448.41</v>
      </c>
      <c r="K15" s="1" t="s">
        <v>78</v>
      </c>
      <c r="L15" s="1" t="s">
        <v>192</v>
      </c>
      <c r="M15" s="1" t="s">
        <v>193</v>
      </c>
      <c r="O15" s="1" t="s">
        <v>78</v>
      </c>
      <c r="P15" s="1" t="s">
        <v>8</v>
      </c>
      <c r="R15" s="3">
        <v>1473.15</v>
      </c>
      <c r="S15" s="3">
        <v>1286.54</v>
      </c>
      <c r="T15" s="3">
        <v>259.37</v>
      </c>
      <c r="V15" s="3">
        <v>2233.21</v>
      </c>
      <c r="W15" s="3">
        <v>1950.32</v>
      </c>
      <c r="X15" s="3">
        <v>264.88</v>
      </c>
      <c r="Y15" s="3"/>
      <c r="AA15" s="3">
        <v>0</v>
      </c>
      <c r="AB15" s="3">
        <v>0</v>
      </c>
      <c r="AC15" s="3">
        <v>0</v>
      </c>
      <c r="AE15" s="3">
        <v>0</v>
      </c>
      <c r="AF15" s="3">
        <v>0</v>
      </c>
      <c r="AG15" s="3">
        <v>0</v>
      </c>
      <c r="AI15" s="3">
        <v>0</v>
      </c>
      <c r="AJ15" s="3">
        <v>0</v>
      </c>
      <c r="AK15" s="3">
        <v>0</v>
      </c>
      <c r="AL15" s="3"/>
      <c r="AN15" s="3">
        <v>0</v>
      </c>
      <c r="AO15" s="3">
        <v>0</v>
      </c>
      <c r="AP15" s="3">
        <v>0</v>
      </c>
      <c r="AQ15" s="18"/>
      <c r="AR15" s="3">
        <v>0</v>
      </c>
      <c r="AS15" s="3">
        <v>0</v>
      </c>
      <c r="AT15" s="3">
        <v>0</v>
      </c>
      <c r="AU15" s="32">
        <f t="shared" si="0"/>
        <v>0</v>
      </c>
      <c r="AV15" s="3">
        <f t="shared" si="1"/>
        <v>3706.36</v>
      </c>
      <c r="AW15" s="3">
        <f t="shared" si="1"/>
        <v>3236.8599999999997</v>
      </c>
      <c r="AX15" s="3">
        <f t="shared" si="1"/>
        <v>524.25</v>
      </c>
      <c r="AY15" s="3">
        <f t="shared" si="3"/>
        <v>7467.4699999999993</v>
      </c>
    </row>
    <row r="16" spans="1:51" ht="13.5" thickBot="1" x14ac:dyDescent="0.25">
      <c r="A16" s="1" t="s">
        <v>9</v>
      </c>
      <c r="B16" s="9" t="s">
        <v>117</v>
      </c>
      <c r="C16" s="3">
        <v>42.7</v>
      </c>
      <c r="D16" s="4">
        <v>37.29</v>
      </c>
      <c r="F16" s="5"/>
      <c r="G16" s="9" t="s">
        <v>117</v>
      </c>
      <c r="H16" s="3">
        <v>264.88</v>
      </c>
      <c r="J16" s="3">
        <f t="shared" si="2"/>
        <v>344.87</v>
      </c>
      <c r="K16" s="1" t="s">
        <v>78</v>
      </c>
      <c r="L16" s="1" t="s">
        <v>192</v>
      </c>
      <c r="M16" s="1" t="s">
        <v>193</v>
      </c>
      <c r="O16" s="1" t="s">
        <v>78</v>
      </c>
      <c r="P16" s="1" t="s">
        <v>9</v>
      </c>
      <c r="R16" s="3">
        <v>55.51</v>
      </c>
      <c r="S16" s="3">
        <v>48.48</v>
      </c>
      <c r="T16" s="3">
        <v>259.37</v>
      </c>
      <c r="V16" s="3">
        <v>42.7</v>
      </c>
      <c r="W16" s="3">
        <v>37.29</v>
      </c>
      <c r="X16" s="3">
        <v>264.88</v>
      </c>
      <c r="Y16" s="3"/>
      <c r="AA16" s="3">
        <v>0</v>
      </c>
      <c r="AB16" s="3">
        <v>0</v>
      </c>
      <c r="AC16" s="3">
        <v>0</v>
      </c>
      <c r="AE16" s="3">
        <v>0</v>
      </c>
      <c r="AF16" s="3">
        <v>0</v>
      </c>
      <c r="AG16" s="3">
        <v>0</v>
      </c>
      <c r="AI16" s="3">
        <v>0</v>
      </c>
      <c r="AJ16" s="3">
        <v>0</v>
      </c>
      <c r="AK16" s="3">
        <v>0</v>
      </c>
      <c r="AL16" s="3"/>
      <c r="AN16" s="3">
        <v>0</v>
      </c>
      <c r="AO16" s="3">
        <v>0</v>
      </c>
      <c r="AP16" s="3">
        <v>0</v>
      </c>
      <c r="AQ16" s="18"/>
      <c r="AR16" s="3">
        <v>0</v>
      </c>
      <c r="AS16" s="3">
        <v>0</v>
      </c>
      <c r="AT16" s="3">
        <v>0</v>
      </c>
      <c r="AU16" s="32">
        <f t="shared" si="0"/>
        <v>0</v>
      </c>
      <c r="AV16" s="3">
        <f t="shared" si="1"/>
        <v>98.210000000000008</v>
      </c>
      <c r="AW16" s="3">
        <f t="shared" si="1"/>
        <v>85.77</v>
      </c>
      <c r="AX16" s="3">
        <f t="shared" si="1"/>
        <v>524.25</v>
      </c>
      <c r="AY16" s="3">
        <f t="shared" si="3"/>
        <v>708.23</v>
      </c>
    </row>
    <row r="17" spans="1:54" ht="13.5" thickBot="1" x14ac:dyDescent="0.25">
      <c r="A17" s="1" t="s">
        <v>10</v>
      </c>
      <c r="B17" s="9" t="s">
        <v>117</v>
      </c>
      <c r="C17" s="3">
        <v>640.5</v>
      </c>
      <c r="D17" s="4">
        <v>559.37</v>
      </c>
      <c r="F17" s="5"/>
      <c r="G17" s="9" t="s">
        <v>117</v>
      </c>
      <c r="H17" s="3">
        <v>529.79</v>
      </c>
      <c r="J17" s="3">
        <f t="shared" si="2"/>
        <v>1729.6599999999999</v>
      </c>
      <c r="K17" s="1" t="s">
        <v>78</v>
      </c>
      <c r="L17" s="1" t="s">
        <v>192</v>
      </c>
      <c r="M17" s="1" t="s">
        <v>193</v>
      </c>
      <c r="O17" s="1" t="s">
        <v>78</v>
      </c>
      <c r="P17" s="1" t="s">
        <v>10</v>
      </c>
      <c r="R17" s="3">
        <v>922.32</v>
      </c>
      <c r="S17" s="3">
        <v>805.49</v>
      </c>
      <c r="T17" s="3">
        <v>518.78</v>
      </c>
      <c r="V17" s="3">
        <v>640.5</v>
      </c>
      <c r="W17" s="3">
        <v>559.37</v>
      </c>
      <c r="X17" s="3">
        <v>529.79</v>
      </c>
      <c r="Y17" s="3"/>
      <c r="AA17" s="3">
        <v>0</v>
      </c>
      <c r="AB17" s="3">
        <v>0</v>
      </c>
      <c r="AC17" s="3">
        <v>0</v>
      </c>
      <c r="AE17" s="3">
        <v>0</v>
      </c>
      <c r="AF17" s="3">
        <v>0</v>
      </c>
      <c r="AG17" s="3">
        <v>0</v>
      </c>
      <c r="AI17" s="3">
        <v>0</v>
      </c>
      <c r="AJ17" s="3">
        <v>0</v>
      </c>
      <c r="AK17" s="3">
        <v>0</v>
      </c>
      <c r="AL17" s="3"/>
      <c r="AN17" s="3">
        <v>0</v>
      </c>
      <c r="AO17" s="3">
        <v>0</v>
      </c>
      <c r="AP17" s="3">
        <v>0</v>
      </c>
      <c r="AQ17" s="18"/>
      <c r="AR17" s="3">
        <v>0</v>
      </c>
      <c r="AS17" s="3">
        <v>0</v>
      </c>
      <c r="AT17" s="3">
        <v>0</v>
      </c>
      <c r="AU17" s="32">
        <f t="shared" si="0"/>
        <v>0</v>
      </c>
      <c r="AV17" s="3">
        <f t="shared" si="1"/>
        <v>1562.8200000000002</v>
      </c>
      <c r="AW17" s="3">
        <f t="shared" si="1"/>
        <v>1364.8600000000001</v>
      </c>
      <c r="AX17" s="3">
        <f t="shared" si="1"/>
        <v>1048.57</v>
      </c>
      <c r="AY17" s="3">
        <f t="shared" si="3"/>
        <v>3976.25</v>
      </c>
    </row>
    <row r="18" spans="1:54" ht="13.5" thickBot="1" x14ac:dyDescent="0.25">
      <c r="A18" s="1" t="s">
        <v>11</v>
      </c>
      <c r="B18" s="9" t="s">
        <v>117</v>
      </c>
      <c r="C18" s="3">
        <v>1020.53</v>
      </c>
      <c r="D18" s="4">
        <v>891.25</v>
      </c>
      <c r="F18" s="5"/>
      <c r="G18" s="9" t="s">
        <v>117</v>
      </c>
      <c r="H18" s="3">
        <v>529.79</v>
      </c>
      <c r="J18" s="3">
        <f>C18+D18+H18</f>
        <v>2441.5699999999997</v>
      </c>
      <c r="K18" s="1" t="s">
        <v>79</v>
      </c>
      <c r="L18" s="1" t="s">
        <v>192</v>
      </c>
      <c r="M18" s="55" t="s">
        <v>194</v>
      </c>
      <c r="O18" s="1" t="s">
        <v>79</v>
      </c>
      <c r="P18" s="1" t="s">
        <v>11</v>
      </c>
      <c r="R18" s="3">
        <v>828.38</v>
      </c>
      <c r="S18" s="3">
        <v>723.45</v>
      </c>
      <c r="T18" s="3">
        <v>520.67999999999995</v>
      </c>
      <c r="V18" s="3">
        <v>1020.53</v>
      </c>
      <c r="W18" s="3">
        <v>891.25</v>
      </c>
      <c r="X18" s="3">
        <v>529.79</v>
      </c>
      <c r="Y18" s="3"/>
      <c r="AA18" s="3">
        <v>0</v>
      </c>
      <c r="AB18" s="3">
        <v>0</v>
      </c>
      <c r="AC18" s="3">
        <v>0</v>
      </c>
      <c r="AE18" s="3">
        <v>0</v>
      </c>
      <c r="AF18" s="3">
        <v>0</v>
      </c>
      <c r="AG18" s="3">
        <v>0</v>
      </c>
      <c r="AI18" s="3">
        <v>0</v>
      </c>
      <c r="AJ18" s="3">
        <v>0</v>
      </c>
      <c r="AK18" s="3">
        <v>0</v>
      </c>
      <c r="AL18" s="3"/>
      <c r="AN18" s="3">
        <v>0</v>
      </c>
      <c r="AO18" s="3">
        <v>0</v>
      </c>
      <c r="AP18" s="3">
        <v>0</v>
      </c>
      <c r="AQ18" s="18"/>
      <c r="AR18" s="3">
        <v>0</v>
      </c>
      <c r="AS18" s="3">
        <v>0</v>
      </c>
      <c r="AT18" s="3">
        <v>0</v>
      </c>
      <c r="AU18" s="32">
        <f t="shared" si="0"/>
        <v>0</v>
      </c>
      <c r="AV18" s="3">
        <f t="shared" si="1"/>
        <v>1848.9099999999999</v>
      </c>
      <c r="AW18" s="3">
        <f t="shared" si="1"/>
        <v>1614.7</v>
      </c>
      <c r="AX18" s="3">
        <f t="shared" si="1"/>
        <v>1050.4699999999998</v>
      </c>
      <c r="AY18" s="3">
        <f t="shared" si="3"/>
        <v>4514.08</v>
      </c>
    </row>
    <row r="19" spans="1:54" ht="13.5" thickBot="1" x14ac:dyDescent="0.25">
      <c r="A19" s="1" t="s">
        <v>12</v>
      </c>
      <c r="B19" s="9" t="s">
        <v>117</v>
      </c>
      <c r="C19" s="3">
        <v>1379.21</v>
      </c>
      <c r="D19" s="4">
        <v>1204.5</v>
      </c>
      <c r="F19" s="5"/>
      <c r="G19" s="9" t="s">
        <v>117</v>
      </c>
      <c r="H19" s="3">
        <v>264.88</v>
      </c>
      <c r="J19" s="3">
        <f t="shared" si="2"/>
        <v>2848.59</v>
      </c>
      <c r="K19" s="1" t="s">
        <v>79</v>
      </c>
      <c r="L19" s="1" t="s">
        <v>192</v>
      </c>
      <c r="M19" s="55" t="s">
        <v>194</v>
      </c>
      <c r="O19" s="1" t="s">
        <v>79</v>
      </c>
      <c r="P19" s="1" t="s">
        <v>12</v>
      </c>
      <c r="R19" s="3">
        <v>1285.27</v>
      </c>
      <c r="S19" s="3">
        <v>1122.46</v>
      </c>
      <c r="T19" s="3">
        <v>260.32</v>
      </c>
      <c r="V19" s="3">
        <v>1379.21</v>
      </c>
      <c r="W19" s="3">
        <v>1204.5</v>
      </c>
      <c r="X19" s="3">
        <v>264.88</v>
      </c>
      <c r="Y19" s="3"/>
      <c r="AA19" s="3">
        <v>0</v>
      </c>
      <c r="AB19" s="3">
        <v>0</v>
      </c>
      <c r="AC19" s="3">
        <v>0</v>
      </c>
      <c r="AE19" s="3">
        <v>0</v>
      </c>
      <c r="AF19" s="3">
        <v>0</v>
      </c>
      <c r="AG19" s="3">
        <v>0</v>
      </c>
      <c r="AI19" s="3">
        <v>0</v>
      </c>
      <c r="AJ19" s="3">
        <v>0</v>
      </c>
      <c r="AK19" s="3">
        <v>0</v>
      </c>
      <c r="AL19" s="3"/>
      <c r="AN19" s="3">
        <v>0</v>
      </c>
      <c r="AO19" s="3">
        <v>0</v>
      </c>
      <c r="AP19" s="3">
        <v>0</v>
      </c>
      <c r="AQ19" s="18"/>
      <c r="AR19" s="3">
        <v>0</v>
      </c>
      <c r="AS19" s="3">
        <v>0</v>
      </c>
      <c r="AT19" s="3">
        <v>0</v>
      </c>
      <c r="AU19" s="32">
        <f t="shared" si="0"/>
        <v>0</v>
      </c>
      <c r="AV19" s="3">
        <f t="shared" si="1"/>
        <v>2664.48</v>
      </c>
      <c r="AW19" s="3">
        <f t="shared" si="1"/>
        <v>2326.96</v>
      </c>
      <c r="AX19" s="3">
        <f t="shared" si="1"/>
        <v>525.20000000000005</v>
      </c>
      <c r="AY19" s="3">
        <f t="shared" si="3"/>
        <v>5516.64</v>
      </c>
      <c r="AZ19" s="3"/>
    </row>
    <row r="20" spans="1:54" ht="13.5" thickBot="1" x14ac:dyDescent="0.25">
      <c r="A20" s="1" t="s">
        <v>13</v>
      </c>
      <c r="B20" s="9" t="s">
        <v>117</v>
      </c>
      <c r="C20" s="3">
        <v>1844.64</v>
      </c>
      <c r="D20" s="4">
        <v>1610.97</v>
      </c>
      <c r="F20" s="5"/>
      <c r="G20" s="9" t="s">
        <v>117</v>
      </c>
      <c r="H20" s="3">
        <v>264.88</v>
      </c>
      <c r="J20" s="3">
        <f t="shared" si="2"/>
        <v>3720.4900000000002</v>
      </c>
      <c r="K20" s="1" t="s">
        <v>80</v>
      </c>
      <c r="L20" s="1" t="s">
        <v>192</v>
      </c>
      <c r="M20" s="1" t="s">
        <v>193</v>
      </c>
      <c r="O20" s="1" t="s">
        <v>80</v>
      </c>
      <c r="P20" s="1" t="s">
        <v>13</v>
      </c>
      <c r="R20" s="3">
        <v>1182.79</v>
      </c>
      <c r="S20" s="3">
        <v>1032.96</v>
      </c>
      <c r="T20" s="3">
        <v>259.37</v>
      </c>
      <c r="V20" s="3">
        <v>1844.64</v>
      </c>
      <c r="W20" s="3">
        <v>1610.97</v>
      </c>
      <c r="X20" s="3">
        <v>264.88</v>
      </c>
      <c r="Y20" s="3"/>
      <c r="AA20" s="3">
        <v>0</v>
      </c>
      <c r="AB20" s="3">
        <v>0</v>
      </c>
      <c r="AC20" s="3">
        <v>0</v>
      </c>
      <c r="AE20" s="3">
        <v>0</v>
      </c>
      <c r="AF20" s="3">
        <v>0</v>
      </c>
      <c r="AG20" s="3">
        <v>0</v>
      </c>
      <c r="AI20" s="3">
        <v>0</v>
      </c>
      <c r="AJ20" s="3">
        <v>0</v>
      </c>
      <c r="AK20" s="3">
        <v>0</v>
      </c>
      <c r="AL20" s="3"/>
      <c r="AN20" s="3">
        <v>0</v>
      </c>
      <c r="AO20" s="3">
        <v>0</v>
      </c>
      <c r="AP20" s="3">
        <v>0</v>
      </c>
      <c r="AQ20" s="18"/>
      <c r="AR20" s="3">
        <v>0</v>
      </c>
      <c r="AS20" s="3">
        <v>0</v>
      </c>
      <c r="AT20" s="3">
        <v>0</v>
      </c>
      <c r="AU20" s="32">
        <f>+Q20+U20+Z20+AD20+AH20+AM20+AQ20</f>
        <v>0</v>
      </c>
      <c r="AV20" s="3">
        <f t="shared" si="1"/>
        <v>3027.4300000000003</v>
      </c>
      <c r="AW20" s="3">
        <f t="shared" si="1"/>
        <v>2643.9300000000003</v>
      </c>
      <c r="AX20" s="3">
        <f t="shared" si="1"/>
        <v>524.25</v>
      </c>
      <c r="AY20" s="3">
        <f t="shared" si="3"/>
        <v>6195.6100000000006</v>
      </c>
    </row>
    <row r="21" spans="1:54" ht="13.5" thickBot="1" x14ac:dyDescent="0.25">
      <c r="A21" s="1" t="s">
        <v>14</v>
      </c>
      <c r="B21" s="9" t="s">
        <v>117</v>
      </c>
      <c r="C21" s="3">
        <v>794.22</v>
      </c>
      <c r="D21" s="4">
        <v>693.61</v>
      </c>
      <c r="F21" s="5"/>
      <c r="G21" s="9" t="s">
        <v>117</v>
      </c>
      <c r="H21" s="3">
        <v>396.42</v>
      </c>
      <c r="J21" s="3">
        <f t="shared" si="2"/>
        <v>1884.25</v>
      </c>
      <c r="K21" s="1" t="s">
        <v>80</v>
      </c>
      <c r="L21" s="1" t="s">
        <v>192</v>
      </c>
      <c r="M21" s="1" t="s">
        <v>193</v>
      </c>
      <c r="O21" s="1" t="s">
        <v>80</v>
      </c>
      <c r="P21" s="1" t="s">
        <v>14</v>
      </c>
      <c r="R21" s="3">
        <v>947.94</v>
      </c>
      <c r="S21" s="3">
        <v>827.86</v>
      </c>
      <c r="T21" s="3">
        <v>388.18</v>
      </c>
      <c r="V21" s="3">
        <v>794.22</v>
      </c>
      <c r="W21" s="3">
        <v>693.61</v>
      </c>
      <c r="X21" s="3">
        <v>396.42</v>
      </c>
      <c r="Y21" s="3"/>
      <c r="AA21" s="3">
        <v>0</v>
      </c>
      <c r="AB21" s="3">
        <v>0</v>
      </c>
      <c r="AC21" s="3">
        <v>0</v>
      </c>
      <c r="AE21" s="3">
        <v>0</v>
      </c>
      <c r="AF21" s="3">
        <v>0</v>
      </c>
      <c r="AG21" s="3">
        <v>0</v>
      </c>
      <c r="AI21" s="3">
        <v>0</v>
      </c>
      <c r="AJ21" s="3">
        <v>0</v>
      </c>
      <c r="AK21" s="3">
        <v>0</v>
      </c>
      <c r="AL21" s="3"/>
      <c r="AN21" s="3">
        <v>0</v>
      </c>
      <c r="AO21" s="3">
        <v>0</v>
      </c>
      <c r="AP21" s="3">
        <v>0</v>
      </c>
      <c r="AQ21" s="18"/>
      <c r="AR21" s="3">
        <v>0</v>
      </c>
      <c r="AS21" s="3">
        <v>0</v>
      </c>
      <c r="AT21" s="3">
        <v>0</v>
      </c>
      <c r="AU21" s="32">
        <f t="shared" ref="AU21:AU84" si="4">+Q21+U21+Z21+AD21+AH21+AM21+AQ21</f>
        <v>0</v>
      </c>
      <c r="AV21" s="3">
        <f t="shared" si="1"/>
        <v>1742.16</v>
      </c>
      <c r="AW21" s="3">
        <f t="shared" si="1"/>
        <v>1521.47</v>
      </c>
      <c r="AX21" s="3">
        <f t="shared" si="1"/>
        <v>784.6</v>
      </c>
      <c r="AY21" s="3">
        <f t="shared" si="3"/>
        <v>4048.23</v>
      </c>
    </row>
    <row r="22" spans="1:54" s="56" customFormat="1" ht="13.5" thickBot="1" x14ac:dyDescent="0.25">
      <c r="A22" s="56" t="s">
        <v>15</v>
      </c>
      <c r="B22" s="57" t="s">
        <v>117</v>
      </c>
      <c r="C22" s="58">
        <v>230.58</v>
      </c>
      <c r="D22" s="59">
        <v>203.77</v>
      </c>
      <c r="F22" s="60"/>
      <c r="G22" s="57" t="s">
        <v>117</v>
      </c>
      <c r="H22" s="58">
        <v>264.88</v>
      </c>
      <c r="I22" s="65"/>
      <c r="J22" s="58">
        <f t="shared" si="2"/>
        <v>699.23</v>
      </c>
      <c r="K22" s="56" t="s">
        <v>81</v>
      </c>
      <c r="L22" s="56" t="s">
        <v>192</v>
      </c>
      <c r="M22" s="56" t="s">
        <v>202</v>
      </c>
      <c r="O22" s="56" t="s">
        <v>81</v>
      </c>
      <c r="P22" s="56" t="s">
        <v>15</v>
      </c>
      <c r="R22" s="58">
        <v>64.05</v>
      </c>
      <c r="S22" s="58">
        <v>56.6</v>
      </c>
      <c r="T22" s="58">
        <v>263.82</v>
      </c>
      <c r="U22" s="80">
        <v>40392</v>
      </c>
      <c r="V22" s="58">
        <v>230.58</v>
      </c>
      <c r="W22" s="58">
        <v>203.77</v>
      </c>
      <c r="X22" s="58">
        <v>264.88</v>
      </c>
      <c r="Y22" s="58"/>
      <c r="Z22" s="61"/>
      <c r="AA22" s="58">
        <v>0</v>
      </c>
      <c r="AB22" s="58">
        <v>0</v>
      </c>
      <c r="AC22" s="58">
        <v>0</v>
      </c>
      <c r="AD22" s="62"/>
      <c r="AE22" s="58">
        <v>0</v>
      </c>
      <c r="AF22" s="58">
        <v>0</v>
      </c>
      <c r="AG22" s="58">
        <v>0</v>
      </c>
      <c r="AH22" s="62"/>
      <c r="AI22" s="58">
        <v>0</v>
      </c>
      <c r="AJ22" s="58">
        <v>0</v>
      </c>
      <c r="AK22" s="58">
        <v>0</v>
      </c>
      <c r="AL22" s="58"/>
      <c r="AM22" s="62"/>
      <c r="AN22" s="58">
        <v>0</v>
      </c>
      <c r="AO22" s="58">
        <v>0</v>
      </c>
      <c r="AP22" s="58">
        <v>0</v>
      </c>
      <c r="AQ22" s="62"/>
      <c r="AR22" s="58">
        <v>0</v>
      </c>
      <c r="AS22" s="58">
        <v>0</v>
      </c>
      <c r="AT22" s="58">
        <v>0</v>
      </c>
      <c r="AU22" s="63">
        <f t="shared" si="4"/>
        <v>40392</v>
      </c>
      <c r="AV22" s="58">
        <f t="shared" si="1"/>
        <v>294.63</v>
      </c>
      <c r="AW22" s="58">
        <f t="shared" si="1"/>
        <v>260.37</v>
      </c>
      <c r="AX22" s="58">
        <f t="shared" si="1"/>
        <v>528.70000000000005</v>
      </c>
      <c r="AY22" s="58">
        <f t="shared" si="3"/>
        <v>1083.7</v>
      </c>
      <c r="BB22" s="58"/>
    </row>
    <row r="23" spans="1:54" s="56" customFormat="1" ht="13.5" thickBot="1" x14ac:dyDescent="0.25">
      <c r="A23" s="56" t="s">
        <v>16</v>
      </c>
      <c r="B23" s="57" t="s">
        <v>117</v>
      </c>
      <c r="C23" s="58">
        <v>118.87</v>
      </c>
      <c r="D23" s="59">
        <v>0</v>
      </c>
      <c r="F23" s="60"/>
      <c r="G23" s="57" t="s">
        <v>119</v>
      </c>
      <c r="H23" s="58">
        <v>0</v>
      </c>
      <c r="I23" s="65"/>
      <c r="J23" s="58">
        <f t="shared" si="2"/>
        <v>118.87</v>
      </c>
      <c r="K23" s="56" t="s">
        <v>81</v>
      </c>
      <c r="L23" s="56" t="s">
        <v>192</v>
      </c>
      <c r="M23" s="56" t="s">
        <v>202</v>
      </c>
      <c r="O23" s="56" t="s">
        <v>81</v>
      </c>
      <c r="P23" s="56" t="s">
        <v>16</v>
      </c>
      <c r="R23" s="58">
        <v>118.87</v>
      </c>
      <c r="S23" s="58">
        <v>0</v>
      </c>
      <c r="T23" s="58">
        <v>0</v>
      </c>
      <c r="U23" s="80">
        <v>0</v>
      </c>
      <c r="V23" s="58">
        <v>118.87</v>
      </c>
      <c r="W23" s="58">
        <v>0</v>
      </c>
      <c r="X23" s="58">
        <v>0</v>
      </c>
      <c r="Y23" s="58"/>
      <c r="Z23" s="61"/>
      <c r="AA23" s="58">
        <v>0</v>
      </c>
      <c r="AB23" s="58">
        <v>0</v>
      </c>
      <c r="AC23" s="58">
        <v>0</v>
      </c>
      <c r="AD23" s="62"/>
      <c r="AE23" s="58">
        <v>0</v>
      </c>
      <c r="AF23" s="58">
        <v>0</v>
      </c>
      <c r="AG23" s="58">
        <v>0</v>
      </c>
      <c r="AH23" s="62"/>
      <c r="AI23" s="58">
        <v>0</v>
      </c>
      <c r="AJ23" s="58">
        <v>0</v>
      </c>
      <c r="AK23" s="58">
        <v>0</v>
      </c>
      <c r="AL23" s="58"/>
      <c r="AM23" s="62"/>
      <c r="AN23" s="58">
        <v>0</v>
      </c>
      <c r="AO23" s="58">
        <v>0</v>
      </c>
      <c r="AP23" s="58">
        <v>0</v>
      </c>
      <c r="AQ23" s="62"/>
      <c r="AR23" s="58">
        <v>0</v>
      </c>
      <c r="AS23" s="58">
        <v>0</v>
      </c>
      <c r="AT23" s="58">
        <v>0</v>
      </c>
      <c r="AU23" s="63">
        <f t="shared" si="4"/>
        <v>0</v>
      </c>
      <c r="AV23" s="58">
        <f t="shared" si="1"/>
        <v>237.74</v>
      </c>
      <c r="AW23" s="58">
        <f t="shared" si="1"/>
        <v>0</v>
      </c>
      <c r="AX23" s="58">
        <f t="shared" si="1"/>
        <v>0</v>
      </c>
      <c r="AY23" s="58">
        <f t="shared" si="3"/>
        <v>237.74</v>
      </c>
    </row>
    <row r="24" spans="1:54" s="56" customFormat="1" ht="13.5" thickBot="1" x14ac:dyDescent="0.25">
      <c r="A24" s="56" t="s">
        <v>17</v>
      </c>
      <c r="B24" s="57" t="s">
        <v>117</v>
      </c>
      <c r="C24" s="58">
        <v>118.87</v>
      </c>
      <c r="D24" s="59">
        <v>0</v>
      </c>
      <c r="F24" s="60"/>
      <c r="G24" s="57" t="s">
        <v>119</v>
      </c>
      <c r="H24" s="58">
        <v>0</v>
      </c>
      <c r="I24" s="65"/>
      <c r="J24" s="58">
        <f t="shared" si="2"/>
        <v>118.87</v>
      </c>
      <c r="K24" s="56" t="s">
        <v>81</v>
      </c>
      <c r="L24" s="56" t="s">
        <v>192</v>
      </c>
      <c r="M24" s="56" t="s">
        <v>202</v>
      </c>
      <c r="O24" s="56" t="s">
        <v>81</v>
      </c>
      <c r="P24" s="56" t="s">
        <v>17</v>
      </c>
      <c r="R24" s="58">
        <v>118.87</v>
      </c>
      <c r="S24" s="58">
        <v>0</v>
      </c>
      <c r="T24" s="58">
        <v>0</v>
      </c>
      <c r="U24" s="80"/>
      <c r="V24" s="58">
        <v>118.87</v>
      </c>
      <c r="W24" s="58">
        <v>0</v>
      </c>
      <c r="X24" s="58">
        <v>0</v>
      </c>
      <c r="Y24" s="58"/>
      <c r="Z24" s="61"/>
      <c r="AA24" s="58">
        <v>0</v>
      </c>
      <c r="AB24" s="58">
        <v>0</v>
      </c>
      <c r="AC24" s="58">
        <v>0</v>
      </c>
      <c r="AD24" s="62"/>
      <c r="AE24" s="58">
        <v>0</v>
      </c>
      <c r="AF24" s="58">
        <v>0</v>
      </c>
      <c r="AG24" s="58">
        <v>0</v>
      </c>
      <c r="AH24" s="62"/>
      <c r="AI24" s="58">
        <v>0</v>
      </c>
      <c r="AJ24" s="58">
        <v>0</v>
      </c>
      <c r="AK24" s="58">
        <v>0</v>
      </c>
      <c r="AL24" s="58"/>
      <c r="AM24" s="62"/>
      <c r="AN24" s="58">
        <v>0</v>
      </c>
      <c r="AO24" s="58">
        <v>0</v>
      </c>
      <c r="AP24" s="58">
        <v>0</v>
      </c>
      <c r="AQ24" s="62"/>
      <c r="AR24" s="58">
        <v>0</v>
      </c>
      <c r="AS24" s="58">
        <v>0</v>
      </c>
      <c r="AT24" s="58">
        <v>0</v>
      </c>
      <c r="AU24" s="63">
        <f t="shared" si="4"/>
        <v>0</v>
      </c>
      <c r="AV24" s="58">
        <f t="shared" si="1"/>
        <v>237.74</v>
      </c>
      <c r="AW24" s="58">
        <f t="shared" si="1"/>
        <v>0</v>
      </c>
      <c r="AX24" s="58">
        <f t="shared" si="1"/>
        <v>0</v>
      </c>
      <c r="AY24" s="58">
        <f t="shared" si="3"/>
        <v>237.74</v>
      </c>
    </row>
    <row r="25" spans="1:54" s="56" customFormat="1" ht="13.5" thickBot="1" x14ac:dyDescent="0.25">
      <c r="A25" s="56" t="s">
        <v>18</v>
      </c>
      <c r="B25" s="57" t="s">
        <v>117</v>
      </c>
      <c r="C25" s="58">
        <v>444.08</v>
      </c>
      <c r="D25" s="59">
        <v>0</v>
      </c>
      <c r="F25" s="60"/>
      <c r="G25" s="57" t="s">
        <v>117</v>
      </c>
      <c r="H25" s="58">
        <v>264.88</v>
      </c>
      <c r="I25" s="65"/>
      <c r="J25" s="58">
        <f t="shared" si="2"/>
        <v>708.96</v>
      </c>
      <c r="K25" s="56" t="s">
        <v>81</v>
      </c>
      <c r="L25" s="56" t="s">
        <v>192</v>
      </c>
      <c r="M25" s="56" t="s">
        <v>202</v>
      </c>
      <c r="O25" s="56" t="s">
        <v>81</v>
      </c>
      <c r="P25" s="56" t="s">
        <v>18</v>
      </c>
      <c r="R25" s="58">
        <v>452.62</v>
      </c>
      <c r="S25" s="58">
        <v>0</v>
      </c>
      <c r="T25" s="58">
        <v>263.82</v>
      </c>
      <c r="U25" s="80"/>
      <c r="V25" s="58">
        <v>444.08</v>
      </c>
      <c r="W25" s="58">
        <v>0</v>
      </c>
      <c r="X25" s="58">
        <v>264.88</v>
      </c>
      <c r="Y25" s="58"/>
      <c r="Z25" s="61"/>
      <c r="AA25" s="58">
        <v>0</v>
      </c>
      <c r="AB25" s="58">
        <v>0</v>
      </c>
      <c r="AC25" s="58">
        <v>0</v>
      </c>
      <c r="AD25" s="62"/>
      <c r="AE25" s="58">
        <v>0</v>
      </c>
      <c r="AF25" s="58">
        <v>0</v>
      </c>
      <c r="AG25" s="58">
        <v>0</v>
      </c>
      <c r="AH25" s="62"/>
      <c r="AI25" s="58">
        <v>0</v>
      </c>
      <c r="AJ25" s="58">
        <v>0</v>
      </c>
      <c r="AK25" s="58">
        <v>0</v>
      </c>
      <c r="AL25" s="58"/>
      <c r="AM25" s="62"/>
      <c r="AN25" s="58">
        <v>0</v>
      </c>
      <c r="AO25" s="58">
        <v>0</v>
      </c>
      <c r="AP25" s="58">
        <v>0</v>
      </c>
      <c r="AQ25" s="62"/>
      <c r="AR25" s="58">
        <v>0</v>
      </c>
      <c r="AS25" s="58">
        <v>0</v>
      </c>
      <c r="AT25" s="58">
        <v>0</v>
      </c>
      <c r="AU25" s="63">
        <f t="shared" si="4"/>
        <v>0</v>
      </c>
      <c r="AV25" s="58">
        <f t="shared" si="1"/>
        <v>896.7</v>
      </c>
      <c r="AW25" s="58">
        <f t="shared" si="1"/>
        <v>0</v>
      </c>
      <c r="AX25" s="58">
        <f t="shared" si="1"/>
        <v>528.70000000000005</v>
      </c>
      <c r="AY25" s="58">
        <f t="shared" si="3"/>
        <v>1425.4</v>
      </c>
      <c r="BA25" s="58"/>
    </row>
    <row r="26" spans="1:54" s="56" customFormat="1" ht="13.5" thickBot="1" x14ac:dyDescent="0.25">
      <c r="A26" s="56" t="s">
        <v>19</v>
      </c>
      <c r="B26" s="57" t="s">
        <v>117</v>
      </c>
      <c r="C26" s="58">
        <v>175.07</v>
      </c>
      <c r="D26" s="59">
        <v>154.72</v>
      </c>
      <c r="F26" s="60"/>
      <c r="G26" s="57" t="s">
        <v>117</v>
      </c>
      <c r="H26" s="58">
        <v>198.22</v>
      </c>
      <c r="I26" s="65"/>
      <c r="J26" s="58">
        <f t="shared" si="2"/>
        <v>528.01</v>
      </c>
      <c r="K26" s="56" t="s">
        <v>81</v>
      </c>
      <c r="L26" s="56" t="s">
        <v>192</v>
      </c>
      <c r="M26" s="56" t="s">
        <v>202</v>
      </c>
      <c r="O26" s="56" t="s">
        <v>81</v>
      </c>
      <c r="P26" s="56" t="s">
        <v>19</v>
      </c>
      <c r="R26" s="58">
        <v>337.33</v>
      </c>
      <c r="S26" s="58">
        <v>298.11</v>
      </c>
      <c r="T26" s="58">
        <v>197.42</v>
      </c>
      <c r="U26" s="80"/>
      <c r="V26" s="58">
        <v>175.07</v>
      </c>
      <c r="W26" s="58">
        <v>154.72</v>
      </c>
      <c r="X26" s="58">
        <v>198.22</v>
      </c>
      <c r="Y26" s="58"/>
      <c r="Z26" s="61"/>
      <c r="AA26" s="58">
        <v>0</v>
      </c>
      <c r="AB26" s="58">
        <v>0</v>
      </c>
      <c r="AC26" s="58">
        <v>0</v>
      </c>
      <c r="AD26" s="62"/>
      <c r="AE26" s="58">
        <v>0</v>
      </c>
      <c r="AF26" s="58">
        <v>0</v>
      </c>
      <c r="AG26" s="58">
        <v>0</v>
      </c>
      <c r="AH26" s="62"/>
      <c r="AI26" s="58">
        <v>0</v>
      </c>
      <c r="AJ26" s="58">
        <v>0</v>
      </c>
      <c r="AK26" s="58">
        <v>0</v>
      </c>
      <c r="AL26" s="58"/>
      <c r="AM26" s="62"/>
      <c r="AN26" s="58">
        <v>0</v>
      </c>
      <c r="AO26" s="58">
        <v>0</v>
      </c>
      <c r="AP26" s="58">
        <v>0</v>
      </c>
      <c r="AQ26" s="62"/>
      <c r="AR26" s="58">
        <v>0</v>
      </c>
      <c r="AS26" s="58">
        <v>0</v>
      </c>
      <c r="AT26" s="58">
        <v>0</v>
      </c>
      <c r="AU26" s="63">
        <f t="shared" si="4"/>
        <v>0</v>
      </c>
      <c r="AV26" s="58">
        <f t="shared" si="1"/>
        <v>512.4</v>
      </c>
      <c r="AW26" s="58">
        <f t="shared" si="1"/>
        <v>452.83000000000004</v>
      </c>
      <c r="AX26" s="58">
        <f t="shared" si="1"/>
        <v>395.64</v>
      </c>
      <c r="AY26" s="58">
        <f t="shared" si="3"/>
        <v>1360.87</v>
      </c>
      <c r="BA26" s="58"/>
    </row>
    <row r="27" spans="1:54" s="56" customFormat="1" ht="13.5" thickBot="1" x14ac:dyDescent="0.25">
      <c r="A27" s="56" t="s">
        <v>20</v>
      </c>
      <c r="B27" s="57" t="s">
        <v>117</v>
      </c>
      <c r="C27" s="58">
        <v>1434.72</v>
      </c>
      <c r="D27" s="59">
        <v>1252.98</v>
      </c>
      <c r="F27" s="60"/>
      <c r="G27" s="57" t="s">
        <v>117</v>
      </c>
      <c r="H27" s="58">
        <v>264.88</v>
      </c>
      <c r="I27" s="65"/>
      <c r="J27" s="58">
        <f t="shared" si="2"/>
        <v>2952.58</v>
      </c>
      <c r="K27" s="56" t="s">
        <v>82</v>
      </c>
      <c r="L27" s="56" t="s">
        <v>192</v>
      </c>
      <c r="M27" s="56" t="s">
        <v>203</v>
      </c>
      <c r="O27" s="56" t="s">
        <v>82</v>
      </c>
      <c r="P27" s="56" t="s">
        <v>20</v>
      </c>
      <c r="R27" s="58">
        <v>2292.9899999999998</v>
      </c>
      <c r="S27" s="58">
        <v>2002.53</v>
      </c>
      <c r="T27" s="58">
        <v>263.70999999999998</v>
      </c>
      <c r="U27" s="80"/>
      <c r="V27" s="58">
        <v>1434.72</v>
      </c>
      <c r="W27" s="58">
        <v>1252.98</v>
      </c>
      <c r="X27" s="58">
        <v>264.88</v>
      </c>
      <c r="Y27" s="58"/>
      <c r="Z27" s="61"/>
      <c r="AA27" s="58">
        <v>0</v>
      </c>
      <c r="AB27" s="58">
        <v>0</v>
      </c>
      <c r="AC27" s="58">
        <v>0</v>
      </c>
      <c r="AD27" s="62"/>
      <c r="AE27" s="58">
        <v>0</v>
      </c>
      <c r="AF27" s="58">
        <v>0</v>
      </c>
      <c r="AG27" s="58">
        <v>0</v>
      </c>
      <c r="AH27" s="62"/>
      <c r="AI27" s="58">
        <v>0</v>
      </c>
      <c r="AJ27" s="58">
        <v>0</v>
      </c>
      <c r="AK27" s="58">
        <v>0</v>
      </c>
      <c r="AL27" s="58"/>
      <c r="AM27" s="62"/>
      <c r="AN27" s="58">
        <v>0</v>
      </c>
      <c r="AO27" s="58">
        <v>0</v>
      </c>
      <c r="AP27" s="58">
        <v>0</v>
      </c>
      <c r="AQ27" s="62"/>
      <c r="AR27" s="58">
        <v>0</v>
      </c>
      <c r="AS27" s="58">
        <v>0</v>
      </c>
      <c r="AT27" s="58">
        <v>0</v>
      </c>
      <c r="AU27" s="63">
        <f t="shared" si="4"/>
        <v>0</v>
      </c>
      <c r="AV27" s="58">
        <f t="shared" si="1"/>
        <v>3727.71</v>
      </c>
      <c r="AW27" s="58">
        <f t="shared" si="1"/>
        <v>3255.51</v>
      </c>
      <c r="AX27" s="58">
        <f t="shared" si="1"/>
        <v>528.58999999999992</v>
      </c>
      <c r="AY27" s="58">
        <f t="shared" si="3"/>
        <v>7511.81</v>
      </c>
    </row>
    <row r="28" spans="1:54" s="56" customFormat="1" ht="13.5" thickBot="1" x14ac:dyDescent="0.25">
      <c r="A28" s="56" t="s">
        <v>21</v>
      </c>
      <c r="B28" s="57" t="s">
        <v>117</v>
      </c>
      <c r="C28" s="58">
        <v>875.35</v>
      </c>
      <c r="D28" s="59">
        <v>764.47</v>
      </c>
      <c r="F28" s="60"/>
      <c r="G28" s="57" t="s">
        <v>117</v>
      </c>
      <c r="H28" s="58">
        <v>529.79</v>
      </c>
      <c r="I28" s="65"/>
      <c r="J28" s="58">
        <f t="shared" si="2"/>
        <v>2169.61</v>
      </c>
      <c r="K28" s="56" t="s">
        <v>82</v>
      </c>
      <c r="L28" s="56" t="s">
        <v>192</v>
      </c>
      <c r="M28" s="56" t="s">
        <v>203</v>
      </c>
      <c r="O28" s="56" t="s">
        <v>82</v>
      </c>
      <c r="P28" s="56" t="s">
        <v>21</v>
      </c>
      <c r="R28" s="58">
        <v>341.6</v>
      </c>
      <c r="S28" s="58">
        <v>298.33</v>
      </c>
      <c r="T28" s="58">
        <v>527.46</v>
      </c>
      <c r="U28" s="80"/>
      <c r="V28" s="58">
        <v>875.35</v>
      </c>
      <c r="W28" s="58">
        <v>764.47</v>
      </c>
      <c r="X28" s="58">
        <v>529.79</v>
      </c>
      <c r="Y28" s="58"/>
      <c r="Z28" s="61"/>
      <c r="AA28" s="58">
        <v>0</v>
      </c>
      <c r="AB28" s="58">
        <v>0</v>
      </c>
      <c r="AC28" s="58">
        <v>0</v>
      </c>
      <c r="AD28" s="62"/>
      <c r="AE28" s="58">
        <v>0</v>
      </c>
      <c r="AF28" s="58">
        <v>0</v>
      </c>
      <c r="AG28" s="58">
        <v>0</v>
      </c>
      <c r="AH28" s="62"/>
      <c r="AI28" s="58">
        <v>0</v>
      </c>
      <c r="AJ28" s="58">
        <v>0</v>
      </c>
      <c r="AK28" s="58">
        <v>0</v>
      </c>
      <c r="AL28" s="58"/>
      <c r="AM28" s="62"/>
      <c r="AN28" s="58">
        <v>0</v>
      </c>
      <c r="AO28" s="58">
        <v>0</v>
      </c>
      <c r="AP28" s="58">
        <v>0</v>
      </c>
      <c r="AQ28" s="62"/>
      <c r="AR28" s="58">
        <v>0</v>
      </c>
      <c r="AS28" s="58">
        <v>0</v>
      </c>
      <c r="AT28" s="58">
        <v>0</v>
      </c>
      <c r="AU28" s="63">
        <f t="shared" si="4"/>
        <v>0</v>
      </c>
      <c r="AV28" s="58">
        <f t="shared" si="1"/>
        <v>1216.95</v>
      </c>
      <c r="AW28" s="58">
        <f t="shared" si="1"/>
        <v>1062.8</v>
      </c>
      <c r="AX28" s="58">
        <f t="shared" si="1"/>
        <v>1057.25</v>
      </c>
      <c r="AY28" s="58">
        <f t="shared" si="3"/>
        <v>3337</v>
      </c>
    </row>
    <row r="29" spans="1:54" ht="13.5" thickBot="1" x14ac:dyDescent="0.25">
      <c r="A29" s="1" t="s">
        <v>22</v>
      </c>
      <c r="B29" s="9" t="s">
        <v>117</v>
      </c>
      <c r="C29" s="3">
        <v>1140.0899999999999</v>
      </c>
      <c r="D29" s="4">
        <v>995.67</v>
      </c>
      <c r="F29" s="5"/>
      <c r="G29" s="9" t="s">
        <v>117</v>
      </c>
      <c r="H29" s="3">
        <v>264.88</v>
      </c>
      <c r="J29" s="3">
        <f t="shared" si="2"/>
        <v>2400.64</v>
      </c>
      <c r="K29" s="1" t="s">
        <v>83</v>
      </c>
      <c r="L29" s="1" t="s">
        <v>192</v>
      </c>
      <c r="M29" s="1" t="s">
        <v>201</v>
      </c>
      <c r="O29" s="1" t="s">
        <v>83</v>
      </c>
      <c r="P29" s="1" t="s">
        <v>22</v>
      </c>
      <c r="R29" s="3">
        <v>1626.87</v>
      </c>
      <c r="S29" s="3">
        <v>1420.79</v>
      </c>
      <c r="T29" s="3">
        <v>263.08</v>
      </c>
      <c r="V29" s="3">
        <v>1140.0899999999999</v>
      </c>
      <c r="W29" s="3">
        <v>995.67</v>
      </c>
      <c r="X29" s="3">
        <v>264.88</v>
      </c>
      <c r="Y29" s="3"/>
      <c r="AA29" s="3">
        <v>0</v>
      </c>
      <c r="AB29" s="3">
        <v>0</v>
      </c>
      <c r="AC29" s="3">
        <v>0</v>
      </c>
      <c r="AE29" s="3">
        <v>0</v>
      </c>
      <c r="AF29" s="3">
        <v>0</v>
      </c>
      <c r="AG29" s="3">
        <v>0</v>
      </c>
      <c r="AI29" s="3">
        <v>0</v>
      </c>
      <c r="AJ29" s="3">
        <v>0</v>
      </c>
      <c r="AK29" s="3">
        <v>0</v>
      </c>
      <c r="AL29" s="3"/>
      <c r="AN29" s="3">
        <v>0</v>
      </c>
      <c r="AO29" s="3">
        <v>0</v>
      </c>
      <c r="AP29" s="3">
        <v>0</v>
      </c>
      <c r="AQ29" s="18"/>
      <c r="AR29" s="3">
        <v>0</v>
      </c>
      <c r="AS29" s="3">
        <v>0</v>
      </c>
      <c r="AT29" s="3">
        <v>0</v>
      </c>
      <c r="AU29" s="32">
        <f t="shared" si="4"/>
        <v>0</v>
      </c>
      <c r="AV29" s="3">
        <f t="shared" si="1"/>
        <v>2766.96</v>
      </c>
      <c r="AW29" s="3">
        <f t="shared" si="1"/>
        <v>2416.46</v>
      </c>
      <c r="AX29" s="3">
        <f t="shared" si="1"/>
        <v>527.96</v>
      </c>
      <c r="AY29" s="3">
        <f t="shared" si="3"/>
        <v>5711.38</v>
      </c>
    </row>
    <row r="30" spans="1:54" ht="13.5" thickBot="1" x14ac:dyDescent="0.25">
      <c r="A30" s="1" t="s">
        <v>23</v>
      </c>
      <c r="B30" s="9" t="s">
        <v>117</v>
      </c>
      <c r="C30" s="3">
        <v>819.84</v>
      </c>
      <c r="D30" s="4">
        <v>715.99</v>
      </c>
      <c r="F30" s="5"/>
      <c r="G30" s="9" t="s">
        <v>117</v>
      </c>
      <c r="H30" s="3">
        <v>264.88</v>
      </c>
      <c r="J30" s="3">
        <f>C30+D30+H30</f>
        <v>1800.71</v>
      </c>
      <c r="K30" s="1" t="s">
        <v>83</v>
      </c>
      <c r="L30" s="1" t="s">
        <v>192</v>
      </c>
      <c r="M30" s="1" t="s">
        <v>201</v>
      </c>
      <c r="O30" s="1" t="s">
        <v>83</v>
      </c>
      <c r="P30" s="1" t="s">
        <v>23</v>
      </c>
      <c r="R30" s="3">
        <v>674.66</v>
      </c>
      <c r="S30" s="3">
        <v>589.20000000000005</v>
      </c>
      <c r="T30" s="3">
        <v>263.08</v>
      </c>
      <c r="V30" s="3">
        <v>819.84</v>
      </c>
      <c r="W30" s="3">
        <v>715.99</v>
      </c>
      <c r="X30" s="3">
        <v>264.88</v>
      </c>
      <c r="Y30" s="3"/>
      <c r="AA30" s="3">
        <v>0</v>
      </c>
      <c r="AB30" s="3">
        <v>0</v>
      </c>
      <c r="AC30" s="3">
        <v>0</v>
      </c>
      <c r="AE30" s="3">
        <v>0</v>
      </c>
      <c r="AF30" s="3">
        <v>0</v>
      </c>
      <c r="AG30" s="3">
        <v>0</v>
      </c>
      <c r="AI30" s="3">
        <v>0</v>
      </c>
      <c r="AJ30" s="3">
        <v>0</v>
      </c>
      <c r="AK30" s="3">
        <v>0</v>
      </c>
      <c r="AL30" s="3"/>
      <c r="AN30" s="3">
        <v>0</v>
      </c>
      <c r="AO30" s="3">
        <v>0</v>
      </c>
      <c r="AP30" s="3">
        <v>0</v>
      </c>
      <c r="AQ30" s="18"/>
      <c r="AR30" s="3">
        <v>0</v>
      </c>
      <c r="AS30" s="3">
        <v>0</v>
      </c>
      <c r="AT30" s="3">
        <v>0</v>
      </c>
      <c r="AU30" s="32">
        <f t="shared" si="4"/>
        <v>0</v>
      </c>
      <c r="AV30" s="3">
        <f t="shared" si="1"/>
        <v>1494.5</v>
      </c>
      <c r="AW30" s="3">
        <f t="shared" si="1"/>
        <v>1305.19</v>
      </c>
      <c r="AX30" s="3">
        <f t="shared" si="1"/>
        <v>527.96</v>
      </c>
      <c r="AY30" s="3">
        <f t="shared" si="3"/>
        <v>3327.65</v>
      </c>
    </row>
    <row r="31" spans="1:54" ht="13.5" thickBot="1" x14ac:dyDescent="0.25">
      <c r="A31" s="1" t="s">
        <v>24</v>
      </c>
      <c r="B31" s="9" t="s">
        <v>117</v>
      </c>
      <c r="C31" s="3">
        <v>764.33</v>
      </c>
      <c r="D31" s="4">
        <v>667.51</v>
      </c>
      <c r="F31" s="5"/>
      <c r="G31" s="9" t="s">
        <v>117</v>
      </c>
      <c r="H31" s="3">
        <v>396.42</v>
      </c>
      <c r="J31" s="3">
        <f t="shared" si="2"/>
        <v>1828.2600000000002</v>
      </c>
      <c r="K31" s="1" t="s">
        <v>83</v>
      </c>
      <c r="L31" s="1" t="s">
        <v>192</v>
      </c>
      <c r="M31" s="1" t="s">
        <v>201</v>
      </c>
      <c r="O31" s="1" t="s">
        <v>83</v>
      </c>
      <c r="P31" s="1" t="s">
        <v>24</v>
      </c>
      <c r="R31" s="3">
        <v>439.81</v>
      </c>
      <c r="S31" s="3">
        <v>384.1</v>
      </c>
      <c r="T31" s="3">
        <v>393.72</v>
      </c>
      <c r="V31" s="3">
        <v>764.33</v>
      </c>
      <c r="W31" s="3">
        <v>667.51</v>
      </c>
      <c r="X31" s="3">
        <v>396.42</v>
      </c>
      <c r="Y31" s="3"/>
      <c r="AA31" s="3">
        <v>0</v>
      </c>
      <c r="AB31" s="3">
        <v>0</v>
      </c>
      <c r="AC31" s="3">
        <v>0</v>
      </c>
      <c r="AE31" s="3">
        <v>0</v>
      </c>
      <c r="AF31" s="3">
        <v>0</v>
      </c>
      <c r="AG31" s="3">
        <v>0</v>
      </c>
      <c r="AI31" s="3">
        <v>0</v>
      </c>
      <c r="AJ31" s="3">
        <v>0</v>
      </c>
      <c r="AK31" s="3">
        <v>0</v>
      </c>
      <c r="AL31" s="3"/>
      <c r="AN31" s="3">
        <v>0</v>
      </c>
      <c r="AO31" s="3">
        <v>0</v>
      </c>
      <c r="AP31" s="3">
        <v>0</v>
      </c>
      <c r="AQ31" s="18"/>
      <c r="AR31" s="3">
        <v>0</v>
      </c>
      <c r="AS31" s="3">
        <v>0</v>
      </c>
      <c r="AT31" s="3">
        <v>0</v>
      </c>
      <c r="AU31" s="32">
        <f t="shared" si="4"/>
        <v>0</v>
      </c>
      <c r="AV31" s="3">
        <f t="shared" si="1"/>
        <v>1204.1400000000001</v>
      </c>
      <c r="AW31" s="3">
        <f t="shared" si="1"/>
        <v>1051.6100000000001</v>
      </c>
      <c r="AX31" s="3">
        <f t="shared" si="1"/>
        <v>790.1400000000001</v>
      </c>
      <c r="AY31" s="3">
        <f t="shared" si="3"/>
        <v>3045.8900000000003</v>
      </c>
    </row>
    <row r="32" spans="1:54" ht="13.5" thickBot="1" x14ac:dyDescent="0.25">
      <c r="A32" s="1" t="s">
        <v>25</v>
      </c>
      <c r="B32" s="9" t="s">
        <v>117</v>
      </c>
      <c r="C32" s="3">
        <v>189.99</v>
      </c>
      <c r="D32" s="4">
        <v>0</v>
      </c>
      <c r="F32" s="5"/>
      <c r="G32" s="9" t="s">
        <v>117</v>
      </c>
      <c r="H32" s="3">
        <v>0</v>
      </c>
      <c r="J32" s="3">
        <f t="shared" si="2"/>
        <v>189.99</v>
      </c>
      <c r="K32" s="1" t="s">
        <v>84</v>
      </c>
      <c r="L32" s="1" t="s">
        <v>192</v>
      </c>
      <c r="M32" s="1" t="s">
        <v>201</v>
      </c>
      <c r="O32" s="1" t="s">
        <v>84</v>
      </c>
      <c r="P32" s="1" t="s">
        <v>25</v>
      </c>
      <c r="R32" s="3">
        <v>189.99</v>
      </c>
      <c r="S32" s="3">
        <v>0</v>
      </c>
      <c r="T32" s="3">
        <v>0</v>
      </c>
      <c r="V32" s="3">
        <v>189.99</v>
      </c>
      <c r="W32" s="3">
        <v>0</v>
      </c>
      <c r="X32" s="3">
        <v>0</v>
      </c>
      <c r="Y32" s="3"/>
      <c r="AA32" s="3">
        <v>0</v>
      </c>
      <c r="AB32" s="3">
        <v>0</v>
      </c>
      <c r="AC32" s="3">
        <v>0</v>
      </c>
      <c r="AE32" s="3">
        <v>0</v>
      </c>
      <c r="AF32" s="3">
        <v>0</v>
      </c>
      <c r="AG32" s="3">
        <v>0</v>
      </c>
      <c r="AI32" s="3">
        <v>0</v>
      </c>
      <c r="AJ32" s="3">
        <v>0</v>
      </c>
      <c r="AK32" s="3">
        <v>0</v>
      </c>
      <c r="AL32" s="3"/>
      <c r="AN32" s="3">
        <v>0</v>
      </c>
      <c r="AO32" s="3">
        <v>0</v>
      </c>
      <c r="AP32" s="3">
        <v>0</v>
      </c>
      <c r="AQ32" s="18"/>
      <c r="AR32" s="3">
        <v>0</v>
      </c>
      <c r="AS32" s="3">
        <v>0</v>
      </c>
      <c r="AT32" s="3">
        <v>0</v>
      </c>
      <c r="AU32" s="32">
        <f t="shared" si="4"/>
        <v>0</v>
      </c>
      <c r="AV32" s="3">
        <f t="shared" si="1"/>
        <v>379.98</v>
      </c>
      <c r="AW32" s="3">
        <f t="shared" si="1"/>
        <v>0</v>
      </c>
      <c r="AX32" s="3">
        <f t="shared" si="1"/>
        <v>0</v>
      </c>
      <c r="AY32" s="3">
        <f t="shared" si="3"/>
        <v>379.98</v>
      </c>
    </row>
    <row r="33" spans="1:51" s="56" customFormat="1" ht="13.5" thickBot="1" x14ac:dyDescent="0.25">
      <c r="A33" s="56" t="s">
        <v>26</v>
      </c>
      <c r="B33" s="57" t="s">
        <v>117</v>
      </c>
      <c r="C33" s="58">
        <v>0</v>
      </c>
      <c r="D33" s="59">
        <v>0</v>
      </c>
      <c r="F33" s="60"/>
      <c r="G33" s="57" t="s">
        <v>117</v>
      </c>
      <c r="H33" s="58">
        <v>135.16</v>
      </c>
      <c r="I33" s="65"/>
      <c r="J33" s="58">
        <f t="shared" si="2"/>
        <v>135.16</v>
      </c>
      <c r="K33" s="56" t="s">
        <v>85</v>
      </c>
      <c r="L33" s="56" t="s">
        <v>192</v>
      </c>
      <c r="M33" s="56" t="s">
        <v>203</v>
      </c>
      <c r="O33" s="56" t="s">
        <v>85</v>
      </c>
      <c r="P33" s="56" t="s">
        <v>26</v>
      </c>
      <c r="R33" s="58">
        <v>0</v>
      </c>
      <c r="S33" s="58">
        <v>0</v>
      </c>
      <c r="T33" s="58">
        <v>134.57</v>
      </c>
      <c r="U33" s="80">
        <v>0</v>
      </c>
      <c r="V33" s="58">
        <v>0</v>
      </c>
      <c r="W33" s="58">
        <v>0</v>
      </c>
      <c r="X33" s="58">
        <v>135.16</v>
      </c>
      <c r="Y33" s="58"/>
      <c r="Z33" s="61"/>
      <c r="AA33" s="58">
        <v>0</v>
      </c>
      <c r="AB33" s="58">
        <v>0</v>
      </c>
      <c r="AC33" s="58">
        <v>0</v>
      </c>
      <c r="AD33" s="62"/>
      <c r="AE33" s="58">
        <v>0</v>
      </c>
      <c r="AF33" s="58">
        <v>0</v>
      </c>
      <c r="AG33" s="58">
        <v>0</v>
      </c>
      <c r="AH33" s="62"/>
      <c r="AI33" s="58">
        <v>0</v>
      </c>
      <c r="AJ33" s="58">
        <v>0</v>
      </c>
      <c r="AK33" s="58">
        <v>0</v>
      </c>
      <c r="AL33" s="58"/>
      <c r="AM33" s="62"/>
      <c r="AN33" s="58">
        <v>0</v>
      </c>
      <c r="AO33" s="58">
        <v>0</v>
      </c>
      <c r="AP33" s="58">
        <v>0</v>
      </c>
      <c r="AQ33" s="62"/>
      <c r="AR33" s="58">
        <v>0</v>
      </c>
      <c r="AS33" s="58">
        <v>0</v>
      </c>
      <c r="AT33" s="58">
        <v>0</v>
      </c>
      <c r="AU33" s="63">
        <f t="shared" si="4"/>
        <v>0</v>
      </c>
      <c r="AV33" s="58">
        <f t="shared" si="1"/>
        <v>0</v>
      </c>
      <c r="AW33" s="58">
        <f t="shared" si="1"/>
        <v>0</v>
      </c>
      <c r="AX33" s="58">
        <f t="shared" si="1"/>
        <v>269.73</v>
      </c>
      <c r="AY33" s="58">
        <f t="shared" si="3"/>
        <v>269.73</v>
      </c>
    </row>
    <row r="34" spans="1:51" s="56" customFormat="1" ht="13.5" thickBot="1" x14ac:dyDescent="0.25">
      <c r="A34" s="56" t="s">
        <v>27</v>
      </c>
      <c r="B34" s="57" t="s">
        <v>117</v>
      </c>
      <c r="C34" s="58">
        <v>128.1</v>
      </c>
      <c r="D34" s="59">
        <v>111.87</v>
      </c>
      <c r="F34" s="60"/>
      <c r="G34" s="57" t="s">
        <v>117</v>
      </c>
      <c r="H34" s="58">
        <v>264.88</v>
      </c>
      <c r="I34" s="65"/>
      <c r="J34" s="58">
        <f t="shared" si="2"/>
        <v>504.85</v>
      </c>
      <c r="K34" s="56" t="s">
        <v>85</v>
      </c>
      <c r="L34" s="56" t="s">
        <v>192</v>
      </c>
      <c r="M34" s="56" t="s">
        <v>203</v>
      </c>
      <c r="O34" s="56" t="s">
        <v>85</v>
      </c>
      <c r="P34" s="56" t="s">
        <v>27</v>
      </c>
      <c r="R34" s="58">
        <v>76.86</v>
      </c>
      <c r="S34" s="58">
        <v>67.12</v>
      </c>
      <c r="T34" s="58">
        <v>263.70999999999998</v>
      </c>
      <c r="U34" s="80"/>
      <c r="V34" s="58">
        <v>128.1</v>
      </c>
      <c r="W34" s="58">
        <v>111.87</v>
      </c>
      <c r="X34" s="58">
        <v>264.88</v>
      </c>
      <c r="Y34" s="58"/>
      <c r="Z34" s="61"/>
      <c r="AA34" s="58">
        <v>0</v>
      </c>
      <c r="AB34" s="58">
        <v>0</v>
      </c>
      <c r="AC34" s="58">
        <v>0</v>
      </c>
      <c r="AD34" s="62"/>
      <c r="AE34" s="58">
        <v>0</v>
      </c>
      <c r="AF34" s="58">
        <v>0</v>
      </c>
      <c r="AG34" s="58">
        <v>0</v>
      </c>
      <c r="AH34" s="62"/>
      <c r="AI34" s="58">
        <v>0</v>
      </c>
      <c r="AJ34" s="58">
        <v>0</v>
      </c>
      <c r="AK34" s="58">
        <v>0</v>
      </c>
      <c r="AL34" s="58"/>
      <c r="AM34" s="62"/>
      <c r="AN34" s="58">
        <v>0</v>
      </c>
      <c r="AO34" s="58">
        <v>0</v>
      </c>
      <c r="AP34" s="58">
        <v>0</v>
      </c>
      <c r="AQ34" s="62"/>
      <c r="AR34" s="58">
        <v>0</v>
      </c>
      <c r="AS34" s="58">
        <v>0</v>
      </c>
      <c r="AT34" s="58">
        <v>0</v>
      </c>
      <c r="AU34" s="63">
        <f t="shared" si="4"/>
        <v>0</v>
      </c>
      <c r="AV34" s="58">
        <f t="shared" si="1"/>
        <v>204.95999999999998</v>
      </c>
      <c r="AW34" s="58">
        <f t="shared" si="1"/>
        <v>178.99</v>
      </c>
      <c r="AX34" s="58">
        <f t="shared" si="1"/>
        <v>528.58999999999992</v>
      </c>
      <c r="AY34" s="58">
        <f t="shared" si="3"/>
        <v>912.54</v>
      </c>
    </row>
    <row r="35" spans="1:51" s="56" customFormat="1" ht="13.5" thickBot="1" x14ac:dyDescent="0.25">
      <c r="A35" s="56" t="s">
        <v>28</v>
      </c>
      <c r="B35" s="57" t="s">
        <v>117</v>
      </c>
      <c r="C35" s="58">
        <v>520.94000000000005</v>
      </c>
      <c r="D35" s="59">
        <v>454.95</v>
      </c>
      <c r="F35" s="60"/>
      <c r="G35" s="57" t="s">
        <v>117</v>
      </c>
      <c r="H35" s="58">
        <v>396.42</v>
      </c>
      <c r="I35" s="65"/>
      <c r="J35" s="58">
        <f t="shared" si="2"/>
        <v>1372.3100000000002</v>
      </c>
      <c r="K35" s="56" t="s">
        <v>85</v>
      </c>
      <c r="L35" s="56" t="s">
        <v>192</v>
      </c>
      <c r="M35" s="56" t="s">
        <v>203</v>
      </c>
      <c r="O35" s="56" t="s">
        <v>85</v>
      </c>
      <c r="P35" s="56" t="s">
        <v>28</v>
      </c>
      <c r="R35" s="58">
        <v>738.71</v>
      </c>
      <c r="S35" s="58">
        <v>645.13</v>
      </c>
      <c r="T35" s="58">
        <v>394.67</v>
      </c>
      <c r="U35" s="80"/>
      <c r="V35" s="58">
        <v>520.94000000000005</v>
      </c>
      <c r="W35" s="58">
        <v>454.95</v>
      </c>
      <c r="X35" s="58">
        <v>396.42</v>
      </c>
      <c r="Y35" s="58"/>
      <c r="Z35" s="61"/>
      <c r="AA35" s="58">
        <v>0</v>
      </c>
      <c r="AB35" s="58">
        <v>0</v>
      </c>
      <c r="AC35" s="58">
        <v>0</v>
      </c>
      <c r="AD35" s="62"/>
      <c r="AE35" s="58">
        <v>0</v>
      </c>
      <c r="AF35" s="58">
        <v>0</v>
      </c>
      <c r="AG35" s="58">
        <v>0</v>
      </c>
      <c r="AH35" s="62"/>
      <c r="AI35" s="58">
        <v>0</v>
      </c>
      <c r="AJ35" s="58">
        <v>0</v>
      </c>
      <c r="AK35" s="58">
        <v>0</v>
      </c>
      <c r="AL35" s="58"/>
      <c r="AM35" s="62"/>
      <c r="AN35" s="58">
        <v>0</v>
      </c>
      <c r="AO35" s="58">
        <v>0</v>
      </c>
      <c r="AP35" s="58">
        <v>0</v>
      </c>
      <c r="AQ35" s="62"/>
      <c r="AR35" s="58">
        <v>0</v>
      </c>
      <c r="AS35" s="58">
        <v>0</v>
      </c>
      <c r="AT35" s="58">
        <v>0</v>
      </c>
      <c r="AU35" s="63">
        <f t="shared" si="4"/>
        <v>0</v>
      </c>
      <c r="AV35" s="58">
        <f t="shared" si="1"/>
        <v>1259.6500000000001</v>
      </c>
      <c r="AW35" s="58">
        <f t="shared" si="1"/>
        <v>1100.08</v>
      </c>
      <c r="AX35" s="58">
        <f t="shared" si="1"/>
        <v>791.09</v>
      </c>
      <c r="AY35" s="58">
        <f t="shared" si="3"/>
        <v>3150.82</v>
      </c>
    </row>
    <row r="36" spans="1:51" s="56" customFormat="1" ht="13.5" thickBot="1" x14ac:dyDescent="0.25">
      <c r="A36" s="56" t="s">
        <v>29</v>
      </c>
      <c r="B36" s="57" t="s">
        <v>117</v>
      </c>
      <c r="C36" s="58">
        <v>2643.13</v>
      </c>
      <c r="D36" s="59">
        <v>2308.31</v>
      </c>
      <c r="F36" s="60"/>
      <c r="G36" s="57" t="s">
        <v>117</v>
      </c>
      <c r="H36" s="58">
        <v>396.42</v>
      </c>
      <c r="I36" s="65"/>
      <c r="J36" s="58">
        <f t="shared" si="2"/>
        <v>5347.8600000000006</v>
      </c>
      <c r="K36" s="56" t="s">
        <v>85</v>
      </c>
      <c r="L36" s="56" t="s">
        <v>192</v>
      </c>
      <c r="M36" s="56" t="s">
        <v>203</v>
      </c>
      <c r="O36" s="56" t="s">
        <v>85</v>
      </c>
      <c r="P36" s="56" t="s">
        <v>29</v>
      </c>
      <c r="R36" s="58">
        <v>2532.11</v>
      </c>
      <c r="S36" s="58">
        <v>2211.36</v>
      </c>
      <c r="T36" s="58">
        <v>394.67</v>
      </c>
      <c r="U36" s="80"/>
      <c r="V36" s="58">
        <v>2643.13</v>
      </c>
      <c r="W36" s="58">
        <v>2308.31</v>
      </c>
      <c r="X36" s="58">
        <v>396.42</v>
      </c>
      <c r="Y36" s="58"/>
      <c r="Z36" s="61"/>
      <c r="AA36" s="58">
        <v>0</v>
      </c>
      <c r="AB36" s="58">
        <v>0</v>
      </c>
      <c r="AC36" s="58">
        <v>0</v>
      </c>
      <c r="AD36" s="62"/>
      <c r="AE36" s="58">
        <v>0</v>
      </c>
      <c r="AF36" s="58">
        <v>0</v>
      </c>
      <c r="AG36" s="58">
        <v>0</v>
      </c>
      <c r="AH36" s="62"/>
      <c r="AI36" s="58">
        <v>0</v>
      </c>
      <c r="AJ36" s="58">
        <v>0</v>
      </c>
      <c r="AK36" s="58">
        <v>0</v>
      </c>
      <c r="AL36" s="58"/>
      <c r="AM36" s="62"/>
      <c r="AN36" s="58">
        <v>0</v>
      </c>
      <c r="AO36" s="58">
        <v>0</v>
      </c>
      <c r="AP36" s="58">
        <v>0</v>
      </c>
      <c r="AQ36" s="62"/>
      <c r="AR36" s="58">
        <v>0</v>
      </c>
      <c r="AS36" s="58">
        <v>0</v>
      </c>
      <c r="AT36" s="58">
        <v>0</v>
      </c>
      <c r="AU36" s="63">
        <f t="shared" si="4"/>
        <v>0</v>
      </c>
      <c r="AV36" s="58">
        <f t="shared" si="1"/>
        <v>5175.24</v>
      </c>
      <c r="AW36" s="58">
        <f t="shared" si="1"/>
        <v>4519.67</v>
      </c>
      <c r="AX36" s="58">
        <f t="shared" si="1"/>
        <v>791.09</v>
      </c>
      <c r="AY36" s="58">
        <f t="shared" si="3"/>
        <v>10486</v>
      </c>
    </row>
    <row r="37" spans="1:51" ht="13.5" thickBot="1" x14ac:dyDescent="0.25">
      <c r="A37" s="1" t="s">
        <v>30</v>
      </c>
      <c r="B37" s="9" t="s">
        <v>117</v>
      </c>
      <c r="C37" s="3">
        <v>189.99</v>
      </c>
      <c r="D37" s="4">
        <v>0</v>
      </c>
      <c r="F37" s="5"/>
      <c r="G37" s="9" t="s">
        <v>119</v>
      </c>
      <c r="H37" s="3">
        <v>0</v>
      </c>
      <c r="J37" s="3">
        <f t="shared" si="2"/>
        <v>189.99</v>
      </c>
      <c r="K37" s="1" t="s">
        <v>86</v>
      </c>
      <c r="L37" s="1" t="s">
        <v>192</v>
      </c>
      <c r="M37" s="1" t="s">
        <v>191</v>
      </c>
      <c r="N37" s="1">
        <v>1</v>
      </c>
      <c r="O37" s="1" t="s">
        <v>86</v>
      </c>
      <c r="P37" s="1" t="s">
        <v>30</v>
      </c>
      <c r="R37" s="3">
        <v>189.99</v>
      </c>
      <c r="S37" s="3">
        <v>0</v>
      </c>
      <c r="T37" s="3">
        <v>0</v>
      </c>
      <c r="V37" s="3">
        <v>189.99</v>
      </c>
      <c r="W37" s="3">
        <v>0</v>
      </c>
      <c r="X37" s="3">
        <v>0</v>
      </c>
      <c r="Y37" s="3"/>
      <c r="AA37" s="3">
        <v>0</v>
      </c>
      <c r="AB37" s="3">
        <v>0</v>
      </c>
      <c r="AC37" s="3">
        <v>0</v>
      </c>
      <c r="AE37" s="3">
        <v>0</v>
      </c>
      <c r="AF37" s="3">
        <v>0</v>
      </c>
      <c r="AG37" s="3">
        <v>0</v>
      </c>
      <c r="AI37" s="3">
        <v>0</v>
      </c>
      <c r="AJ37" s="3">
        <v>0</v>
      </c>
      <c r="AK37" s="3">
        <v>0</v>
      </c>
      <c r="AL37" s="3"/>
      <c r="AN37" s="3">
        <v>0</v>
      </c>
      <c r="AO37" s="3">
        <v>0</v>
      </c>
      <c r="AP37" s="3">
        <v>0</v>
      </c>
      <c r="AQ37" s="18"/>
      <c r="AR37" s="3">
        <v>0</v>
      </c>
      <c r="AS37" s="3">
        <v>0</v>
      </c>
      <c r="AT37" s="3">
        <v>0</v>
      </c>
      <c r="AU37" s="32">
        <f t="shared" si="4"/>
        <v>0</v>
      </c>
      <c r="AV37" s="3">
        <f t="shared" si="1"/>
        <v>379.98</v>
      </c>
      <c r="AW37" s="3">
        <f t="shared" si="1"/>
        <v>0</v>
      </c>
      <c r="AX37" s="3">
        <f t="shared" si="1"/>
        <v>0</v>
      </c>
      <c r="AY37" s="3">
        <f t="shared" si="3"/>
        <v>379.98</v>
      </c>
    </row>
    <row r="38" spans="1:51" ht="13.5" thickBot="1" x14ac:dyDescent="0.25">
      <c r="A38" s="1" t="s">
        <v>31</v>
      </c>
      <c r="B38" s="9" t="s">
        <v>117</v>
      </c>
      <c r="C38" s="3">
        <v>149.44999999999999</v>
      </c>
      <c r="D38" s="4">
        <v>130.52000000000001</v>
      </c>
      <c r="F38" s="5"/>
      <c r="G38" s="9" t="s">
        <v>117</v>
      </c>
      <c r="H38" s="3">
        <v>396.42</v>
      </c>
      <c r="J38" s="3">
        <f t="shared" si="2"/>
        <v>676.3900000000001</v>
      </c>
      <c r="K38" s="1" t="s">
        <v>86</v>
      </c>
      <c r="L38" s="1" t="s">
        <v>192</v>
      </c>
      <c r="M38" s="1" t="s">
        <v>191</v>
      </c>
      <c r="N38" s="1">
        <v>2</v>
      </c>
      <c r="O38" s="1" t="s">
        <v>86</v>
      </c>
      <c r="P38" s="1" t="s">
        <v>31</v>
      </c>
      <c r="R38" s="3">
        <v>166.53</v>
      </c>
      <c r="S38" s="3">
        <v>145.43</v>
      </c>
      <c r="T38" s="3">
        <v>388.02</v>
      </c>
      <c r="V38" s="3">
        <v>149.44999999999999</v>
      </c>
      <c r="W38" s="3">
        <v>130.52000000000001</v>
      </c>
      <c r="X38" s="3">
        <v>396.42</v>
      </c>
      <c r="Y38" s="3"/>
      <c r="AA38" s="3">
        <v>0</v>
      </c>
      <c r="AB38" s="3">
        <v>0</v>
      </c>
      <c r="AC38" s="3">
        <v>0</v>
      </c>
      <c r="AE38" s="3">
        <v>0</v>
      </c>
      <c r="AF38" s="3">
        <v>0</v>
      </c>
      <c r="AG38" s="3">
        <v>0</v>
      </c>
      <c r="AI38" s="3">
        <v>0</v>
      </c>
      <c r="AJ38" s="3">
        <v>0</v>
      </c>
      <c r="AK38" s="3">
        <v>0</v>
      </c>
      <c r="AL38" s="3"/>
      <c r="AN38" s="3">
        <v>0</v>
      </c>
      <c r="AO38" s="3">
        <v>0</v>
      </c>
      <c r="AP38" s="3">
        <v>0</v>
      </c>
      <c r="AQ38" s="18"/>
      <c r="AR38" s="3">
        <v>0</v>
      </c>
      <c r="AS38" s="3">
        <v>0</v>
      </c>
      <c r="AT38" s="3">
        <v>0</v>
      </c>
      <c r="AU38" s="32">
        <f t="shared" si="4"/>
        <v>0</v>
      </c>
      <c r="AV38" s="3">
        <f t="shared" si="1"/>
        <v>315.98</v>
      </c>
      <c r="AW38" s="3">
        <f t="shared" si="1"/>
        <v>275.95000000000005</v>
      </c>
      <c r="AX38" s="3">
        <f t="shared" si="1"/>
        <v>784.44</v>
      </c>
      <c r="AY38" s="3">
        <f t="shared" si="3"/>
        <v>1376.3700000000001</v>
      </c>
    </row>
    <row r="39" spans="1:51" ht="13.5" thickBot="1" x14ac:dyDescent="0.25">
      <c r="A39" s="1" t="s">
        <v>32</v>
      </c>
      <c r="B39" s="9" t="s">
        <v>117</v>
      </c>
      <c r="C39" s="3">
        <v>1272.46</v>
      </c>
      <c r="D39" s="4">
        <v>1111.27</v>
      </c>
      <c r="F39" s="5"/>
      <c r="G39" s="9" t="s">
        <v>117</v>
      </c>
      <c r="H39" s="3">
        <v>264.88</v>
      </c>
      <c r="J39" s="3">
        <f t="shared" si="2"/>
        <v>2648.61</v>
      </c>
      <c r="K39" s="1" t="s">
        <v>86</v>
      </c>
      <c r="L39" s="1" t="s">
        <v>192</v>
      </c>
      <c r="M39" s="1" t="s">
        <v>191</v>
      </c>
      <c r="N39" s="1">
        <v>3</v>
      </c>
      <c r="O39" s="1" t="s">
        <v>86</v>
      </c>
      <c r="P39" s="1" t="s">
        <v>32</v>
      </c>
      <c r="R39" s="3">
        <v>854</v>
      </c>
      <c r="S39" s="3">
        <v>745.82</v>
      </c>
      <c r="T39" s="3">
        <v>259.27</v>
      </c>
      <c r="V39" s="3">
        <v>1272.46</v>
      </c>
      <c r="W39" s="3">
        <v>1111.27</v>
      </c>
      <c r="X39" s="3">
        <v>264.88</v>
      </c>
      <c r="Y39" s="3"/>
      <c r="AA39" s="3">
        <v>0</v>
      </c>
      <c r="AB39" s="3">
        <v>0</v>
      </c>
      <c r="AC39" s="3">
        <v>0</v>
      </c>
      <c r="AE39" s="3">
        <v>0</v>
      </c>
      <c r="AF39" s="3">
        <v>0</v>
      </c>
      <c r="AG39" s="3">
        <v>0</v>
      </c>
      <c r="AI39" s="3">
        <v>0</v>
      </c>
      <c r="AJ39" s="3">
        <v>0</v>
      </c>
      <c r="AK39" s="3">
        <v>0</v>
      </c>
      <c r="AL39" s="3"/>
      <c r="AN39" s="3">
        <v>0</v>
      </c>
      <c r="AO39" s="3">
        <v>0</v>
      </c>
      <c r="AP39" s="3">
        <v>0</v>
      </c>
      <c r="AQ39" s="18"/>
      <c r="AR39" s="3">
        <v>0</v>
      </c>
      <c r="AS39" s="3">
        <v>0</v>
      </c>
      <c r="AT39" s="3">
        <v>0</v>
      </c>
      <c r="AU39" s="32">
        <f t="shared" si="4"/>
        <v>0</v>
      </c>
      <c r="AV39" s="3">
        <f t="shared" si="1"/>
        <v>2126.46</v>
      </c>
      <c r="AW39" s="3">
        <f t="shared" si="1"/>
        <v>1857.0900000000001</v>
      </c>
      <c r="AX39" s="3">
        <f t="shared" si="1"/>
        <v>524.15</v>
      </c>
      <c r="AY39" s="3">
        <f t="shared" si="3"/>
        <v>4507.7</v>
      </c>
    </row>
    <row r="40" spans="1:51" ht="13.5" thickBot="1" x14ac:dyDescent="0.25">
      <c r="A40" s="1" t="s">
        <v>33</v>
      </c>
      <c r="B40" s="9" t="s">
        <v>117</v>
      </c>
      <c r="C40" s="3">
        <v>213.5</v>
      </c>
      <c r="D40" s="4">
        <v>186.46</v>
      </c>
      <c r="F40" s="5"/>
      <c r="G40" s="9" t="s">
        <v>117</v>
      </c>
      <c r="H40" s="3">
        <v>396.42</v>
      </c>
      <c r="J40" s="3">
        <f t="shared" si="2"/>
        <v>796.38000000000011</v>
      </c>
      <c r="K40" s="1" t="s">
        <v>86</v>
      </c>
      <c r="L40" s="1" t="s">
        <v>192</v>
      </c>
      <c r="M40" s="1" t="s">
        <v>191</v>
      </c>
      <c r="N40" s="1">
        <v>4</v>
      </c>
      <c r="O40" s="1" t="s">
        <v>86</v>
      </c>
      <c r="P40" s="1" t="s">
        <v>33</v>
      </c>
      <c r="R40" s="3">
        <v>380.03</v>
      </c>
      <c r="S40" s="3">
        <v>331.89</v>
      </c>
      <c r="T40" s="3">
        <v>388.02</v>
      </c>
      <c r="V40" s="3">
        <v>213.5</v>
      </c>
      <c r="W40" s="3">
        <v>186.46</v>
      </c>
      <c r="X40" s="3">
        <v>396.42</v>
      </c>
      <c r="Y40" s="3"/>
      <c r="AA40" s="3">
        <v>0</v>
      </c>
      <c r="AB40" s="3">
        <v>0</v>
      </c>
      <c r="AC40" s="3">
        <v>0</v>
      </c>
      <c r="AE40" s="3">
        <v>0</v>
      </c>
      <c r="AF40" s="3">
        <v>0</v>
      </c>
      <c r="AG40" s="3">
        <v>0</v>
      </c>
      <c r="AI40" s="3">
        <v>0</v>
      </c>
      <c r="AJ40" s="3">
        <v>0</v>
      </c>
      <c r="AK40" s="3">
        <v>0</v>
      </c>
      <c r="AL40" s="3"/>
      <c r="AN40" s="3">
        <v>0</v>
      </c>
      <c r="AO40" s="3">
        <v>0</v>
      </c>
      <c r="AP40" s="3">
        <v>0</v>
      </c>
      <c r="AQ40" s="18"/>
      <c r="AR40" s="3">
        <v>0</v>
      </c>
      <c r="AS40" s="3">
        <v>0</v>
      </c>
      <c r="AT40" s="3">
        <v>0</v>
      </c>
      <c r="AU40" s="32">
        <f t="shared" si="4"/>
        <v>0</v>
      </c>
      <c r="AV40" s="3">
        <f t="shared" ref="AV40:AX72" si="5">SUM(R40,V40,AA40,AE40,AI40,AN40,AR40)</f>
        <v>593.53</v>
      </c>
      <c r="AW40" s="3">
        <f t="shared" si="5"/>
        <v>518.35</v>
      </c>
      <c r="AX40" s="3">
        <f t="shared" si="5"/>
        <v>784.44</v>
      </c>
      <c r="AY40" s="3">
        <f t="shared" si="3"/>
        <v>1896.3200000000002</v>
      </c>
    </row>
    <row r="41" spans="1:51" ht="13.5" thickBot="1" x14ac:dyDescent="0.25">
      <c r="A41" s="1" t="s">
        <v>34</v>
      </c>
      <c r="B41" s="9" t="s">
        <v>117</v>
      </c>
      <c r="C41" s="3">
        <v>29.89</v>
      </c>
      <c r="D41" s="4">
        <v>26.1</v>
      </c>
      <c r="F41" s="5"/>
      <c r="G41" s="9" t="s">
        <v>117</v>
      </c>
      <c r="H41" s="3">
        <v>264.88</v>
      </c>
      <c r="J41" s="3">
        <f t="shared" si="2"/>
        <v>320.87</v>
      </c>
      <c r="K41" s="1" t="s">
        <v>86</v>
      </c>
      <c r="L41" s="1" t="s">
        <v>192</v>
      </c>
      <c r="M41" s="1" t="s">
        <v>191</v>
      </c>
      <c r="N41" s="1">
        <v>5</v>
      </c>
      <c r="O41" s="1" t="s">
        <v>86</v>
      </c>
      <c r="P41" s="1" t="s">
        <v>34</v>
      </c>
      <c r="R41" s="3">
        <v>21.35</v>
      </c>
      <c r="S41" s="3">
        <v>18.649999999999999</v>
      </c>
      <c r="T41" s="3">
        <v>259.27</v>
      </c>
      <c r="V41" s="3">
        <v>29.89</v>
      </c>
      <c r="W41" s="3">
        <v>26.1</v>
      </c>
      <c r="X41" s="3">
        <v>264.88</v>
      </c>
      <c r="Y41" s="3"/>
      <c r="AA41" s="3">
        <v>0</v>
      </c>
      <c r="AB41" s="3">
        <v>0</v>
      </c>
      <c r="AC41" s="3">
        <v>0</v>
      </c>
      <c r="AE41" s="3">
        <v>0</v>
      </c>
      <c r="AF41" s="3">
        <v>0</v>
      </c>
      <c r="AG41" s="3">
        <v>0</v>
      </c>
      <c r="AI41" s="3">
        <v>0</v>
      </c>
      <c r="AJ41" s="3">
        <v>0</v>
      </c>
      <c r="AK41" s="3">
        <v>0</v>
      </c>
      <c r="AL41" s="3"/>
      <c r="AN41" s="3">
        <v>0</v>
      </c>
      <c r="AO41" s="3">
        <v>0</v>
      </c>
      <c r="AP41" s="3">
        <v>0</v>
      </c>
      <c r="AQ41" s="18"/>
      <c r="AR41" s="3">
        <v>0</v>
      </c>
      <c r="AS41" s="3">
        <v>0</v>
      </c>
      <c r="AT41" s="3">
        <v>0</v>
      </c>
      <c r="AU41" s="32">
        <f t="shared" si="4"/>
        <v>0</v>
      </c>
      <c r="AV41" s="3">
        <f t="shared" si="5"/>
        <v>51.24</v>
      </c>
      <c r="AW41" s="3">
        <f t="shared" si="5"/>
        <v>44.75</v>
      </c>
      <c r="AX41" s="3">
        <f t="shared" si="5"/>
        <v>524.15</v>
      </c>
      <c r="AY41" s="3">
        <f t="shared" si="3"/>
        <v>620.14</v>
      </c>
    </row>
    <row r="42" spans="1:51" ht="13.5" thickBot="1" x14ac:dyDescent="0.25">
      <c r="A42" s="1" t="s">
        <v>35</v>
      </c>
      <c r="B42" s="9" t="s">
        <v>117</v>
      </c>
      <c r="C42" s="3">
        <v>0</v>
      </c>
      <c r="D42" s="4">
        <v>0</v>
      </c>
      <c r="F42" s="5"/>
      <c r="G42" s="9" t="s">
        <v>117</v>
      </c>
      <c r="H42" s="3">
        <v>264.88</v>
      </c>
      <c r="J42" s="3">
        <f t="shared" si="2"/>
        <v>264.88</v>
      </c>
      <c r="K42" s="1" t="s">
        <v>86</v>
      </c>
      <c r="L42" s="1" t="s">
        <v>192</v>
      </c>
      <c r="M42" s="1" t="s">
        <v>191</v>
      </c>
      <c r="N42" s="1">
        <v>6</v>
      </c>
      <c r="O42" s="1" t="s">
        <v>86</v>
      </c>
      <c r="P42" s="1" t="s">
        <v>35</v>
      </c>
      <c r="R42" s="3">
        <v>256.2</v>
      </c>
      <c r="S42" s="3">
        <v>223.75</v>
      </c>
      <c r="T42" s="3">
        <v>259.27</v>
      </c>
      <c r="V42" s="3">
        <v>0</v>
      </c>
      <c r="W42" s="3">
        <v>0</v>
      </c>
      <c r="X42" s="3">
        <v>264.88</v>
      </c>
      <c r="Y42" s="3"/>
      <c r="AA42" s="3">
        <v>0</v>
      </c>
      <c r="AB42" s="3">
        <v>0</v>
      </c>
      <c r="AC42" s="3">
        <v>0</v>
      </c>
      <c r="AE42" s="3">
        <v>0</v>
      </c>
      <c r="AF42" s="3">
        <v>0</v>
      </c>
      <c r="AG42" s="3">
        <v>0</v>
      </c>
      <c r="AI42" s="3">
        <v>0</v>
      </c>
      <c r="AJ42" s="3">
        <v>0</v>
      </c>
      <c r="AK42" s="3">
        <v>0</v>
      </c>
      <c r="AL42" s="3"/>
      <c r="AN42" s="3">
        <v>0</v>
      </c>
      <c r="AO42" s="3">
        <v>0</v>
      </c>
      <c r="AP42" s="3">
        <v>0</v>
      </c>
      <c r="AQ42" s="18"/>
      <c r="AR42" s="3">
        <v>0</v>
      </c>
      <c r="AS42" s="3">
        <v>0</v>
      </c>
      <c r="AT42" s="3">
        <v>0</v>
      </c>
      <c r="AU42" s="32">
        <f t="shared" si="4"/>
        <v>0</v>
      </c>
      <c r="AV42" s="3">
        <f t="shared" si="5"/>
        <v>256.2</v>
      </c>
      <c r="AW42" s="3">
        <f t="shared" si="5"/>
        <v>223.75</v>
      </c>
      <c r="AX42" s="3">
        <f t="shared" si="5"/>
        <v>524.15</v>
      </c>
      <c r="AY42" s="3">
        <f t="shared" si="3"/>
        <v>1004.0999999999999</v>
      </c>
    </row>
    <row r="43" spans="1:51" ht="13.5" thickBot="1" x14ac:dyDescent="0.25">
      <c r="A43" s="1" t="s">
        <v>36</v>
      </c>
      <c r="B43" s="9" t="s">
        <v>117</v>
      </c>
      <c r="C43" s="3">
        <v>1776.32</v>
      </c>
      <c r="D43" s="4">
        <v>1551.31</v>
      </c>
      <c r="F43" s="5"/>
      <c r="G43" s="9" t="s">
        <v>117</v>
      </c>
      <c r="H43" s="3">
        <v>529.79</v>
      </c>
      <c r="J43" s="3">
        <f t="shared" si="2"/>
        <v>3857.42</v>
      </c>
      <c r="K43" s="1" t="s">
        <v>86</v>
      </c>
      <c r="L43" s="1" t="s">
        <v>192</v>
      </c>
      <c r="M43" s="1" t="s">
        <v>191</v>
      </c>
      <c r="N43" s="1">
        <v>7</v>
      </c>
      <c r="O43" s="1" t="s">
        <v>86</v>
      </c>
      <c r="P43" s="1" t="s">
        <v>36</v>
      </c>
      <c r="R43" s="3">
        <v>3486.78</v>
      </c>
      <c r="S43" s="3">
        <v>3038.49</v>
      </c>
      <c r="T43" s="3">
        <v>1053.43</v>
      </c>
      <c r="V43" s="3">
        <v>1776.32</v>
      </c>
      <c r="W43" s="3">
        <v>1551.31</v>
      </c>
      <c r="X43" s="3">
        <v>529.79</v>
      </c>
      <c r="Y43" s="3"/>
      <c r="AA43" s="3">
        <v>0</v>
      </c>
      <c r="AB43" s="3">
        <v>0</v>
      </c>
      <c r="AC43" s="3">
        <v>0</v>
      </c>
      <c r="AE43" s="3">
        <v>0</v>
      </c>
      <c r="AF43" s="3">
        <v>0</v>
      </c>
      <c r="AG43" s="3">
        <v>0</v>
      </c>
      <c r="AI43" s="3">
        <v>0</v>
      </c>
      <c r="AJ43" s="3">
        <v>0</v>
      </c>
      <c r="AK43" s="3">
        <v>0</v>
      </c>
      <c r="AL43" s="3"/>
      <c r="AN43" s="3">
        <v>0</v>
      </c>
      <c r="AO43" s="3">
        <v>0</v>
      </c>
      <c r="AP43" s="3">
        <v>0</v>
      </c>
      <c r="AQ43" s="18"/>
      <c r="AR43" s="3">
        <v>0</v>
      </c>
      <c r="AS43" s="3">
        <v>0</v>
      </c>
      <c r="AT43" s="3">
        <v>0</v>
      </c>
      <c r="AU43" s="32">
        <f t="shared" si="4"/>
        <v>0</v>
      </c>
      <c r="AV43" s="3">
        <f t="shared" si="5"/>
        <v>5263.1</v>
      </c>
      <c r="AW43" s="3">
        <f t="shared" si="5"/>
        <v>4589.7999999999993</v>
      </c>
      <c r="AX43" s="3">
        <f t="shared" si="5"/>
        <v>1583.22</v>
      </c>
      <c r="AY43" s="3">
        <f t="shared" si="3"/>
        <v>11436.119999999999</v>
      </c>
    </row>
    <row r="44" spans="1:51" ht="13.5" thickBot="1" x14ac:dyDescent="0.25">
      <c r="A44" s="1" t="s">
        <v>2</v>
      </c>
      <c r="B44" s="9" t="s">
        <v>117</v>
      </c>
      <c r="C44" s="3">
        <v>189.99</v>
      </c>
      <c r="D44" s="4">
        <v>0</v>
      </c>
      <c r="F44" s="5"/>
      <c r="G44" s="13" t="s">
        <v>119</v>
      </c>
      <c r="H44" s="3">
        <v>0</v>
      </c>
      <c r="J44" s="3">
        <f t="shared" si="2"/>
        <v>189.99</v>
      </c>
      <c r="K44" s="1" t="s">
        <v>86</v>
      </c>
      <c r="L44" s="1" t="s">
        <v>192</v>
      </c>
      <c r="M44" s="1" t="s">
        <v>191</v>
      </c>
      <c r="O44" s="1" t="s">
        <v>86</v>
      </c>
      <c r="P44" s="1" t="s">
        <v>2</v>
      </c>
      <c r="R44" s="3">
        <v>189.99</v>
      </c>
      <c r="S44" s="3">
        <v>0</v>
      </c>
      <c r="T44" s="3">
        <v>0</v>
      </c>
      <c r="V44" s="3">
        <v>189.99</v>
      </c>
      <c r="W44" s="3">
        <v>0</v>
      </c>
      <c r="X44" s="3">
        <v>0</v>
      </c>
      <c r="Y44" s="3"/>
      <c r="AA44" s="3">
        <v>0</v>
      </c>
      <c r="AB44" s="3">
        <v>0</v>
      </c>
      <c r="AC44" s="3">
        <v>0</v>
      </c>
      <c r="AE44" s="3">
        <v>0</v>
      </c>
      <c r="AF44" s="3">
        <v>0</v>
      </c>
      <c r="AG44" s="3">
        <v>0</v>
      </c>
      <c r="AI44" s="3">
        <v>0</v>
      </c>
      <c r="AJ44" s="3">
        <v>0</v>
      </c>
      <c r="AK44" s="3">
        <v>0</v>
      </c>
      <c r="AL44" s="3"/>
      <c r="AN44" s="3">
        <v>0</v>
      </c>
      <c r="AO44" s="3">
        <v>0</v>
      </c>
      <c r="AP44" s="3">
        <v>0</v>
      </c>
      <c r="AQ44" s="18"/>
      <c r="AR44" s="3">
        <v>0</v>
      </c>
      <c r="AS44" s="3">
        <v>0</v>
      </c>
      <c r="AT44" s="3">
        <v>0</v>
      </c>
      <c r="AU44" s="32">
        <f t="shared" si="4"/>
        <v>0</v>
      </c>
      <c r="AV44" s="3">
        <f t="shared" si="5"/>
        <v>379.98</v>
      </c>
      <c r="AW44" s="3">
        <f t="shared" si="5"/>
        <v>0</v>
      </c>
      <c r="AX44" s="3">
        <f t="shared" si="5"/>
        <v>0</v>
      </c>
      <c r="AY44" s="3">
        <f t="shared" si="3"/>
        <v>379.98</v>
      </c>
    </row>
    <row r="45" spans="1:51" ht="13.5" thickBot="1" x14ac:dyDescent="0.25">
      <c r="A45" s="1" t="s">
        <v>37</v>
      </c>
      <c r="B45" s="9" t="s">
        <v>117</v>
      </c>
      <c r="C45" s="3">
        <v>17.079999999999998</v>
      </c>
      <c r="D45" s="4">
        <v>14.92</v>
      </c>
      <c r="F45" s="5"/>
      <c r="G45" s="9" t="s">
        <v>117</v>
      </c>
      <c r="H45" s="3">
        <v>264.88</v>
      </c>
      <c r="J45" s="3">
        <f t="shared" si="2"/>
        <v>296.88</v>
      </c>
      <c r="K45" s="1" t="s">
        <v>86</v>
      </c>
      <c r="L45" s="1" t="s">
        <v>192</v>
      </c>
      <c r="M45" s="1" t="s">
        <v>191</v>
      </c>
      <c r="N45" s="1">
        <v>8</v>
      </c>
      <c r="O45" s="1" t="s">
        <v>86</v>
      </c>
      <c r="P45" s="1" t="s">
        <v>37</v>
      </c>
      <c r="R45" s="3">
        <v>42.7</v>
      </c>
      <c r="S45" s="3">
        <v>37.29</v>
      </c>
      <c r="T45" s="3">
        <v>259.27</v>
      </c>
      <c r="V45" s="3">
        <v>17.079999999999998</v>
      </c>
      <c r="W45" s="3">
        <v>14.92</v>
      </c>
      <c r="X45" s="3">
        <v>264.88</v>
      </c>
      <c r="Y45" s="3"/>
      <c r="AA45" s="3">
        <v>0</v>
      </c>
      <c r="AB45" s="3">
        <v>0</v>
      </c>
      <c r="AC45" s="3">
        <v>0</v>
      </c>
      <c r="AE45" s="3">
        <v>0</v>
      </c>
      <c r="AF45" s="3">
        <v>0</v>
      </c>
      <c r="AG45" s="3">
        <v>0</v>
      </c>
      <c r="AI45" s="3">
        <v>0</v>
      </c>
      <c r="AJ45" s="3">
        <v>0</v>
      </c>
      <c r="AK45" s="3">
        <v>0</v>
      </c>
      <c r="AL45" s="3"/>
      <c r="AN45" s="3">
        <v>0</v>
      </c>
      <c r="AO45" s="3">
        <v>0</v>
      </c>
      <c r="AP45" s="3">
        <v>0</v>
      </c>
      <c r="AQ45" s="18"/>
      <c r="AR45" s="3">
        <v>0</v>
      </c>
      <c r="AS45" s="3">
        <v>0</v>
      </c>
      <c r="AT45" s="3">
        <v>0</v>
      </c>
      <c r="AU45" s="32">
        <f t="shared" si="4"/>
        <v>0</v>
      </c>
      <c r="AV45" s="3">
        <f t="shared" si="5"/>
        <v>59.78</v>
      </c>
      <c r="AW45" s="3">
        <f t="shared" si="5"/>
        <v>52.21</v>
      </c>
      <c r="AX45" s="3">
        <f t="shared" si="5"/>
        <v>524.15</v>
      </c>
      <c r="AY45" s="3">
        <f t="shared" si="3"/>
        <v>636.14</v>
      </c>
    </row>
    <row r="46" spans="1:51" ht="13.5" thickBot="1" x14ac:dyDescent="0.25">
      <c r="A46" s="1" t="s">
        <v>131</v>
      </c>
      <c r="B46" s="9" t="s">
        <v>144</v>
      </c>
      <c r="C46" s="3">
        <v>367.71</v>
      </c>
      <c r="D46" s="4">
        <v>0</v>
      </c>
      <c r="F46" s="5"/>
      <c r="G46" s="9" t="s">
        <v>144</v>
      </c>
      <c r="H46" s="3">
        <v>0</v>
      </c>
      <c r="J46" s="3">
        <f t="shared" si="2"/>
        <v>367.71</v>
      </c>
      <c r="K46" s="1" t="s">
        <v>86</v>
      </c>
      <c r="L46" s="1" t="s">
        <v>192</v>
      </c>
      <c r="M46" s="1" t="s">
        <v>191</v>
      </c>
      <c r="O46" s="1" t="s">
        <v>86</v>
      </c>
      <c r="P46" s="1" t="s">
        <v>148</v>
      </c>
      <c r="R46" s="3">
        <v>367.71</v>
      </c>
      <c r="S46" s="3">
        <v>0</v>
      </c>
      <c r="T46" s="3">
        <v>0</v>
      </c>
      <c r="V46" s="3">
        <v>367.71</v>
      </c>
      <c r="W46" s="3">
        <v>0</v>
      </c>
      <c r="X46" s="3">
        <v>0</v>
      </c>
      <c r="Y46" s="3"/>
      <c r="AA46" s="3">
        <v>0</v>
      </c>
      <c r="AB46" s="3">
        <v>0</v>
      </c>
      <c r="AC46" s="3">
        <v>0</v>
      </c>
      <c r="AE46" s="3">
        <v>0</v>
      </c>
      <c r="AF46" s="3">
        <v>0</v>
      </c>
      <c r="AG46" s="3">
        <v>0</v>
      </c>
      <c r="AI46" s="3">
        <v>0</v>
      </c>
      <c r="AJ46" s="3">
        <v>0</v>
      </c>
      <c r="AK46" s="3">
        <v>0</v>
      </c>
      <c r="AL46" s="3"/>
      <c r="AN46" s="3">
        <v>0</v>
      </c>
      <c r="AO46" s="3">
        <v>0</v>
      </c>
      <c r="AP46" s="3">
        <v>0</v>
      </c>
      <c r="AQ46" s="18"/>
      <c r="AR46" s="3">
        <v>0</v>
      </c>
      <c r="AS46" s="3">
        <v>0</v>
      </c>
      <c r="AT46" s="3">
        <v>0</v>
      </c>
      <c r="AU46" s="32">
        <f t="shared" si="4"/>
        <v>0</v>
      </c>
      <c r="AV46" s="3">
        <f t="shared" si="5"/>
        <v>735.42</v>
      </c>
      <c r="AW46" s="3">
        <f t="shared" si="5"/>
        <v>0</v>
      </c>
      <c r="AX46" s="3">
        <f t="shared" si="5"/>
        <v>0</v>
      </c>
      <c r="AY46" s="3">
        <f t="shared" si="3"/>
        <v>735.42</v>
      </c>
    </row>
    <row r="47" spans="1:51" ht="13.5" thickBot="1" x14ac:dyDescent="0.25">
      <c r="A47" s="1" t="s">
        <v>131</v>
      </c>
      <c r="B47" s="9" t="s">
        <v>143</v>
      </c>
      <c r="C47" s="3">
        <v>0</v>
      </c>
      <c r="D47" s="4">
        <v>0</v>
      </c>
      <c r="F47" s="5"/>
      <c r="G47" s="9" t="s">
        <v>144</v>
      </c>
      <c r="H47" s="3">
        <v>0</v>
      </c>
      <c r="J47" s="3">
        <f t="shared" si="2"/>
        <v>0</v>
      </c>
      <c r="K47" s="1" t="s">
        <v>86</v>
      </c>
      <c r="L47" s="1" t="s">
        <v>107</v>
      </c>
      <c r="M47" s="1" t="s">
        <v>157</v>
      </c>
      <c r="O47" s="1" t="s">
        <v>86</v>
      </c>
      <c r="P47" s="1" t="s">
        <v>148</v>
      </c>
      <c r="R47" s="3">
        <v>0</v>
      </c>
      <c r="S47" s="3">
        <v>0</v>
      </c>
      <c r="T47" s="3">
        <v>0</v>
      </c>
      <c r="V47" s="3">
        <v>0</v>
      </c>
      <c r="W47" s="3">
        <v>0</v>
      </c>
      <c r="X47" s="3">
        <v>0</v>
      </c>
      <c r="Y47" s="3"/>
      <c r="AA47" s="3">
        <v>0</v>
      </c>
      <c r="AB47" s="3">
        <v>0</v>
      </c>
      <c r="AC47" s="3">
        <v>0</v>
      </c>
      <c r="AE47" s="3">
        <v>0</v>
      </c>
      <c r="AF47" s="3">
        <v>0</v>
      </c>
      <c r="AG47" s="3">
        <v>0</v>
      </c>
      <c r="AI47" s="3">
        <v>0</v>
      </c>
      <c r="AJ47" s="3">
        <v>0</v>
      </c>
      <c r="AK47" s="3">
        <v>0</v>
      </c>
      <c r="AL47" s="3"/>
      <c r="AN47" s="3">
        <v>0</v>
      </c>
      <c r="AO47" s="3">
        <v>0</v>
      </c>
      <c r="AP47" s="3">
        <v>0</v>
      </c>
      <c r="AQ47" s="18"/>
      <c r="AR47" s="3">
        <v>0</v>
      </c>
      <c r="AS47" s="3">
        <v>0</v>
      </c>
      <c r="AT47" s="3">
        <v>0</v>
      </c>
      <c r="AU47" s="32">
        <f t="shared" si="4"/>
        <v>0</v>
      </c>
      <c r="AV47" s="3">
        <f t="shared" si="5"/>
        <v>0</v>
      </c>
      <c r="AW47" s="3">
        <f t="shared" si="5"/>
        <v>0</v>
      </c>
      <c r="AX47" s="3">
        <f t="shared" si="5"/>
        <v>0</v>
      </c>
      <c r="AY47" s="3">
        <f t="shared" si="3"/>
        <v>0</v>
      </c>
    </row>
    <row r="48" spans="1:51" ht="13.5" thickBot="1" x14ac:dyDescent="0.25">
      <c r="A48" s="1" t="s">
        <v>164</v>
      </c>
      <c r="B48" s="9" t="s">
        <v>143</v>
      </c>
      <c r="C48" s="3">
        <v>0</v>
      </c>
      <c r="D48" s="4">
        <v>0</v>
      </c>
      <c r="F48" s="5"/>
      <c r="G48" s="9" t="s">
        <v>144</v>
      </c>
      <c r="H48" s="3">
        <v>0</v>
      </c>
      <c r="J48" s="3">
        <f t="shared" si="2"/>
        <v>0</v>
      </c>
      <c r="K48" s="1" t="s">
        <v>86</v>
      </c>
      <c r="L48" s="1" t="s">
        <v>122</v>
      </c>
      <c r="M48" s="1" t="s">
        <v>182</v>
      </c>
      <c r="O48" s="1" t="s">
        <v>86</v>
      </c>
      <c r="P48" s="1" t="s">
        <v>185</v>
      </c>
      <c r="R48" s="3">
        <v>4.2699999999999996</v>
      </c>
      <c r="S48" s="3">
        <v>0</v>
      </c>
      <c r="T48" s="3">
        <v>0</v>
      </c>
      <c r="V48" s="3">
        <v>0</v>
      </c>
      <c r="W48" s="3">
        <v>0</v>
      </c>
      <c r="X48" s="3">
        <v>0</v>
      </c>
      <c r="Y48" s="3"/>
      <c r="AA48" s="3">
        <v>0</v>
      </c>
      <c r="AB48" s="3">
        <v>0</v>
      </c>
      <c r="AC48" s="3">
        <v>0</v>
      </c>
      <c r="AE48" s="3">
        <v>0</v>
      </c>
      <c r="AF48" s="3">
        <v>0</v>
      </c>
      <c r="AG48" s="3">
        <v>0</v>
      </c>
      <c r="AI48" s="3">
        <v>0</v>
      </c>
      <c r="AJ48" s="3">
        <v>0</v>
      </c>
      <c r="AK48" s="3">
        <v>0</v>
      </c>
      <c r="AL48" s="3"/>
      <c r="AN48" s="3">
        <v>0</v>
      </c>
      <c r="AO48" s="3">
        <v>0</v>
      </c>
      <c r="AP48" s="3">
        <v>0</v>
      </c>
      <c r="AQ48" s="18"/>
      <c r="AR48" s="3">
        <v>0</v>
      </c>
      <c r="AS48" s="3">
        <v>0</v>
      </c>
      <c r="AT48" s="3">
        <v>0</v>
      </c>
      <c r="AU48" s="32">
        <f t="shared" si="4"/>
        <v>0</v>
      </c>
      <c r="AV48" s="3">
        <f t="shared" si="5"/>
        <v>4.2699999999999996</v>
      </c>
      <c r="AW48" s="3">
        <f t="shared" si="5"/>
        <v>0</v>
      </c>
      <c r="AX48" s="3">
        <f t="shared" si="5"/>
        <v>0</v>
      </c>
      <c r="AY48" s="3">
        <f t="shared" si="3"/>
        <v>4.2699999999999996</v>
      </c>
    </row>
    <row r="49" spans="1:54" s="56" customFormat="1" ht="13.5" thickBot="1" x14ac:dyDescent="0.25">
      <c r="A49" s="56" t="s">
        <v>186</v>
      </c>
      <c r="B49" s="57" t="s">
        <v>143</v>
      </c>
      <c r="C49" s="58">
        <v>3270.82</v>
      </c>
      <c r="D49" s="59">
        <v>0</v>
      </c>
      <c r="F49" s="60"/>
      <c r="G49" s="57" t="s">
        <v>144</v>
      </c>
      <c r="H49" s="58">
        <v>0</v>
      </c>
      <c r="I49" s="65"/>
      <c r="J49" s="58">
        <f t="shared" si="2"/>
        <v>3270.82</v>
      </c>
      <c r="K49" s="56" t="s">
        <v>86</v>
      </c>
      <c r="L49" s="56" t="s">
        <v>192</v>
      </c>
      <c r="M49" s="56" t="s">
        <v>204</v>
      </c>
      <c r="O49" s="56" t="s">
        <v>86</v>
      </c>
      <c r="P49" s="56" t="s">
        <v>187</v>
      </c>
      <c r="R49" s="58">
        <v>0</v>
      </c>
      <c r="S49" s="58">
        <v>0</v>
      </c>
      <c r="T49" s="58">
        <v>0</v>
      </c>
      <c r="U49" s="80"/>
      <c r="V49" s="58">
        <v>3270.82</v>
      </c>
      <c r="W49" s="58">
        <v>0</v>
      </c>
      <c r="X49" s="58">
        <v>0</v>
      </c>
      <c r="Y49" s="58"/>
      <c r="Z49" s="61"/>
      <c r="AA49" s="58">
        <v>0</v>
      </c>
      <c r="AB49" s="58">
        <v>0</v>
      </c>
      <c r="AC49" s="58">
        <v>0</v>
      </c>
      <c r="AD49" s="62"/>
      <c r="AE49" s="58">
        <v>0</v>
      </c>
      <c r="AF49" s="58">
        <v>0</v>
      </c>
      <c r="AG49" s="58">
        <v>0</v>
      </c>
      <c r="AH49" s="62"/>
      <c r="AI49" s="58">
        <v>0</v>
      </c>
      <c r="AJ49" s="58">
        <v>0</v>
      </c>
      <c r="AK49" s="58">
        <v>0</v>
      </c>
      <c r="AL49" s="58"/>
      <c r="AM49" s="62"/>
      <c r="AN49" s="58">
        <v>0</v>
      </c>
      <c r="AO49" s="58">
        <v>0</v>
      </c>
      <c r="AP49" s="58">
        <v>0</v>
      </c>
      <c r="AQ49" s="62"/>
      <c r="AR49" s="58">
        <v>0</v>
      </c>
      <c r="AS49" s="58">
        <v>0</v>
      </c>
      <c r="AT49" s="58">
        <v>0</v>
      </c>
      <c r="AU49" s="63">
        <f t="shared" si="4"/>
        <v>0</v>
      </c>
      <c r="AV49" s="58">
        <f t="shared" si="5"/>
        <v>3270.82</v>
      </c>
      <c r="AW49" s="58">
        <f t="shared" si="5"/>
        <v>0</v>
      </c>
      <c r="AX49" s="58">
        <f t="shared" si="5"/>
        <v>0</v>
      </c>
      <c r="AY49" s="58">
        <f t="shared" si="3"/>
        <v>3270.82</v>
      </c>
    </row>
    <row r="50" spans="1:54" s="56" customFormat="1" ht="13.5" thickBot="1" x14ac:dyDescent="0.25">
      <c r="A50" s="56" t="s">
        <v>190</v>
      </c>
      <c r="B50" s="57" t="s">
        <v>143</v>
      </c>
      <c r="C50" s="58">
        <v>42.7</v>
      </c>
      <c r="D50" s="59">
        <v>37.29</v>
      </c>
      <c r="F50" s="60"/>
      <c r="G50" s="57" t="s">
        <v>144</v>
      </c>
      <c r="H50" s="58">
        <v>0</v>
      </c>
      <c r="I50" s="65"/>
      <c r="J50" s="58">
        <f t="shared" si="2"/>
        <v>79.990000000000009</v>
      </c>
      <c r="K50" s="56" t="s">
        <v>86</v>
      </c>
      <c r="L50" s="56" t="s">
        <v>192</v>
      </c>
      <c r="M50" s="56" t="s">
        <v>204</v>
      </c>
      <c r="O50" s="56" t="s">
        <v>86</v>
      </c>
      <c r="P50" s="56" t="s">
        <v>187</v>
      </c>
      <c r="R50" s="58">
        <v>0</v>
      </c>
      <c r="S50" s="58">
        <v>0</v>
      </c>
      <c r="T50" s="58">
        <v>-193.1</v>
      </c>
      <c r="U50" s="80"/>
      <c r="V50" s="58">
        <v>42.7</v>
      </c>
      <c r="W50" s="58">
        <v>37.29</v>
      </c>
      <c r="X50" s="58">
        <v>0</v>
      </c>
      <c r="Y50" s="58"/>
      <c r="Z50" s="61"/>
      <c r="AA50" s="58">
        <v>0</v>
      </c>
      <c r="AB50" s="58">
        <v>0</v>
      </c>
      <c r="AC50" s="58">
        <v>0</v>
      </c>
      <c r="AD50" s="62"/>
      <c r="AE50" s="58">
        <v>0</v>
      </c>
      <c r="AF50" s="58">
        <v>0</v>
      </c>
      <c r="AG50" s="58">
        <v>0</v>
      </c>
      <c r="AH50" s="62"/>
      <c r="AI50" s="58">
        <v>0</v>
      </c>
      <c r="AJ50" s="58">
        <v>0</v>
      </c>
      <c r="AK50" s="58">
        <v>0</v>
      </c>
      <c r="AL50" s="58"/>
      <c r="AM50" s="62"/>
      <c r="AN50" s="58">
        <v>0</v>
      </c>
      <c r="AO50" s="58">
        <v>0</v>
      </c>
      <c r="AP50" s="58">
        <v>0</v>
      </c>
      <c r="AQ50" s="62"/>
      <c r="AR50" s="58">
        <v>0</v>
      </c>
      <c r="AS50" s="58">
        <v>0</v>
      </c>
      <c r="AT50" s="58">
        <v>0</v>
      </c>
      <c r="AU50" s="63">
        <f t="shared" si="4"/>
        <v>0</v>
      </c>
      <c r="AV50" s="58">
        <f t="shared" si="5"/>
        <v>42.7</v>
      </c>
      <c r="AW50" s="58">
        <f t="shared" si="5"/>
        <v>37.29</v>
      </c>
      <c r="AX50" s="58">
        <f t="shared" si="5"/>
        <v>-193.1</v>
      </c>
      <c r="AY50" s="58">
        <f t="shared" si="3"/>
        <v>-113.10999999999999</v>
      </c>
    </row>
    <row r="51" spans="1:54" s="56" customFormat="1" ht="13.5" thickBot="1" x14ac:dyDescent="0.25">
      <c r="A51" s="56" t="s">
        <v>163</v>
      </c>
      <c r="B51" s="57" t="s">
        <v>143</v>
      </c>
      <c r="C51" s="58">
        <v>189.99</v>
      </c>
      <c r="D51" s="59">
        <v>0</v>
      </c>
      <c r="F51" s="60"/>
      <c r="G51" s="57" t="s">
        <v>144</v>
      </c>
      <c r="H51" s="58">
        <v>0</v>
      </c>
      <c r="I51" s="65"/>
      <c r="J51" s="58">
        <f t="shared" si="2"/>
        <v>189.99</v>
      </c>
      <c r="K51" s="56" t="s">
        <v>86</v>
      </c>
      <c r="L51" s="56" t="s">
        <v>192</v>
      </c>
      <c r="M51" s="56" t="s">
        <v>204</v>
      </c>
      <c r="O51" s="56" t="s">
        <v>86</v>
      </c>
      <c r="P51" s="56" t="s">
        <v>189</v>
      </c>
      <c r="R51" s="58">
        <v>189.99</v>
      </c>
      <c r="S51" s="58">
        <v>0</v>
      </c>
      <c r="T51" s="58">
        <v>0</v>
      </c>
      <c r="U51" s="80"/>
      <c r="V51" s="58">
        <v>189.99</v>
      </c>
      <c r="W51" s="58">
        <v>0</v>
      </c>
      <c r="X51" s="58">
        <v>0</v>
      </c>
      <c r="Y51" s="58"/>
      <c r="Z51" s="61"/>
      <c r="AA51" s="58">
        <v>0</v>
      </c>
      <c r="AB51" s="58">
        <v>0</v>
      </c>
      <c r="AC51" s="58">
        <v>0</v>
      </c>
      <c r="AD51" s="62"/>
      <c r="AE51" s="58">
        <v>0</v>
      </c>
      <c r="AF51" s="58">
        <v>0</v>
      </c>
      <c r="AG51" s="58">
        <v>0</v>
      </c>
      <c r="AH51" s="62"/>
      <c r="AI51" s="58">
        <v>0</v>
      </c>
      <c r="AJ51" s="58">
        <v>0</v>
      </c>
      <c r="AK51" s="58">
        <v>0</v>
      </c>
      <c r="AL51" s="58"/>
      <c r="AM51" s="62"/>
      <c r="AN51" s="58">
        <v>0</v>
      </c>
      <c r="AO51" s="58">
        <v>0</v>
      </c>
      <c r="AP51" s="58">
        <v>0</v>
      </c>
      <c r="AQ51" s="62"/>
      <c r="AR51" s="58">
        <v>0</v>
      </c>
      <c r="AS51" s="58">
        <v>0</v>
      </c>
      <c r="AT51" s="58">
        <v>0</v>
      </c>
      <c r="AU51" s="63">
        <f t="shared" si="4"/>
        <v>0</v>
      </c>
      <c r="AV51" s="58">
        <f t="shared" si="5"/>
        <v>379.98</v>
      </c>
      <c r="AW51" s="58">
        <f t="shared" si="5"/>
        <v>0</v>
      </c>
      <c r="AX51" s="58">
        <f t="shared" si="5"/>
        <v>0</v>
      </c>
      <c r="AY51" s="58">
        <f t="shared" si="3"/>
        <v>379.98</v>
      </c>
    </row>
    <row r="52" spans="1:54" s="56" customFormat="1" ht="13.5" thickBot="1" x14ac:dyDescent="0.25">
      <c r="A52" s="56" t="s">
        <v>165</v>
      </c>
      <c r="B52" s="57" t="s">
        <v>143</v>
      </c>
      <c r="C52" s="58">
        <v>367.71</v>
      </c>
      <c r="D52" s="59">
        <v>0</v>
      </c>
      <c r="F52" s="60"/>
      <c r="G52" s="57" t="s">
        <v>143</v>
      </c>
      <c r="H52" s="58">
        <v>0</v>
      </c>
      <c r="I52" s="65"/>
      <c r="J52" s="58">
        <f t="shared" si="2"/>
        <v>367.71</v>
      </c>
      <c r="K52" s="56" t="s">
        <v>166</v>
      </c>
      <c r="L52" s="56" t="s">
        <v>192</v>
      </c>
      <c r="M52" s="56" t="s">
        <v>204</v>
      </c>
      <c r="O52" s="56" t="s">
        <v>167</v>
      </c>
      <c r="P52" s="56" t="s">
        <v>165</v>
      </c>
      <c r="R52" s="58">
        <v>367.71</v>
      </c>
      <c r="S52" s="58">
        <v>0</v>
      </c>
      <c r="T52" s="58">
        <v>0</v>
      </c>
      <c r="U52" s="80"/>
      <c r="V52" s="58">
        <v>367.71</v>
      </c>
      <c r="W52" s="58">
        <v>0</v>
      </c>
      <c r="X52" s="58">
        <v>0</v>
      </c>
      <c r="Y52" s="58"/>
      <c r="Z52" s="61"/>
      <c r="AA52" s="58">
        <v>0</v>
      </c>
      <c r="AB52" s="58">
        <v>0</v>
      </c>
      <c r="AC52" s="58">
        <v>0</v>
      </c>
      <c r="AD52" s="62"/>
      <c r="AE52" s="58">
        <v>0</v>
      </c>
      <c r="AF52" s="58">
        <v>0</v>
      </c>
      <c r="AG52" s="58">
        <v>0</v>
      </c>
      <c r="AH52" s="62"/>
      <c r="AI52" s="58">
        <v>0</v>
      </c>
      <c r="AJ52" s="58">
        <v>0</v>
      </c>
      <c r="AK52" s="58">
        <v>0</v>
      </c>
      <c r="AL52" s="58"/>
      <c r="AM52" s="62"/>
      <c r="AN52" s="58">
        <v>0</v>
      </c>
      <c r="AO52" s="58">
        <v>0</v>
      </c>
      <c r="AP52" s="58">
        <v>0</v>
      </c>
      <c r="AQ52" s="62"/>
      <c r="AR52" s="58">
        <v>0</v>
      </c>
      <c r="AS52" s="58">
        <v>0</v>
      </c>
      <c r="AT52" s="58">
        <v>0</v>
      </c>
      <c r="AU52" s="63">
        <f t="shared" si="4"/>
        <v>0</v>
      </c>
      <c r="AV52" s="58">
        <f t="shared" si="5"/>
        <v>735.42</v>
      </c>
      <c r="AW52" s="58">
        <f t="shared" si="5"/>
        <v>0</v>
      </c>
      <c r="AX52" s="58">
        <f t="shared" si="5"/>
        <v>0</v>
      </c>
      <c r="AY52" s="58">
        <f t="shared" ref="AY52" si="6">SUM(AV52:AX52)</f>
        <v>735.42</v>
      </c>
    </row>
    <row r="53" spans="1:54" s="56" customFormat="1" ht="13.5" thickBot="1" x14ac:dyDescent="0.25">
      <c r="A53" s="56" t="s">
        <v>188</v>
      </c>
      <c r="B53" s="57" t="s">
        <v>143</v>
      </c>
      <c r="C53" s="58">
        <v>200.69</v>
      </c>
      <c r="D53" s="59">
        <v>175.27</v>
      </c>
      <c r="F53" s="60"/>
      <c r="G53" s="57" t="s">
        <v>144</v>
      </c>
      <c r="H53" s="58">
        <v>0</v>
      </c>
      <c r="I53" s="65"/>
      <c r="J53" s="58">
        <f t="shared" si="2"/>
        <v>375.96000000000004</v>
      </c>
      <c r="K53" s="56" t="s">
        <v>86</v>
      </c>
      <c r="L53" s="56" t="s">
        <v>192</v>
      </c>
      <c r="M53" s="56" t="s">
        <v>204</v>
      </c>
      <c r="O53" s="56" t="s">
        <v>86</v>
      </c>
      <c r="P53" s="56" t="s">
        <v>148</v>
      </c>
      <c r="R53" s="58">
        <v>200.69</v>
      </c>
      <c r="S53" s="58">
        <v>175.27</v>
      </c>
      <c r="T53" s="58">
        <v>0</v>
      </c>
      <c r="U53" s="80"/>
      <c r="V53" s="58">
        <v>0</v>
      </c>
      <c r="W53" s="58">
        <v>0</v>
      </c>
      <c r="X53" s="58">
        <v>0</v>
      </c>
      <c r="Y53" s="58"/>
      <c r="Z53" s="61"/>
      <c r="AA53" s="58">
        <v>0</v>
      </c>
      <c r="AB53" s="58">
        <v>0</v>
      </c>
      <c r="AC53" s="58">
        <v>0</v>
      </c>
      <c r="AD53" s="62"/>
      <c r="AE53" s="58">
        <v>0</v>
      </c>
      <c r="AF53" s="58">
        <v>0</v>
      </c>
      <c r="AG53" s="58">
        <v>0</v>
      </c>
      <c r="AH53" s="62"/>
      <c r="AI53" s="58">
        <v>0</v>
      </c>
      <c r="AJ53" s="58">
        <v>0</v>
      </c>
      <c r="AK53" s="58">
        <v>0</v>
      </c>
      <c r="AL53" s="58"/>
      <c r="AM53" s="62"/>
      <c r="AN53" s="58">
        <v>0</v>
      </c>
      <c r="AO53" s="58">
        <v>0</v>
      </c>
      <c r="AP53" s="58">
        <v>0</v>
      </c>
      <c r="AQ53" s="62"/>
      <c r="AR53" s="58">
        <v>0</v>
      </c>
      <c r="AS53" s="58">
        <v>0</v>
      </c>
      <c r="AT53" s="58">
        <v>0</v>
      </c>
      <c r="AU53" s="63">
        <f t="shared" si="4"/>
        <v>0</v>
      </c>
      <c r="AV53" s="58">
        <f t="shared" si="5"/>
        <v>200.69</v>
      </c>
      <c r="AW53" s="58">
        <f t="shared" si="5"/>
        <v>175.27</v>
      </c>
      <c r="AX53" s="58">
        <f t="shared" si="5"/>
        <v>0</v>
      </c>
      <c r="AY53" s="58">
        <f t="shared" si="3"/>
        <v>375.96000000000004</v>
      </c>
    </row>
    <row r="54" spans="1:54" ht="13.5" thickBot="1" x14ac:dyDescent="0.25">
      <c r="A54" s="1" t="s">
        <v>180</v>
      </c>
      <c r="B54" s="9" t="s">
        <v>143</v>
      </c>
      <c r="C54" s="3">
        <v>0</v>
      </c>
      <c r="D54" s="4">
        <v>0</v>
      </c>
      <c r="F54" s="5"/>
      <c r="G54" s="9" t="s">
        <v>143</v>
      </c>
      <c r="H54" s="3">
        <v>0</v>
      </c>
      <c r="J54" s="3">
        <f t="shared" si="2"/>
        <v>0</v>
      </c>
      <c r="K54" s="1" t="s">
        <v>166</v>
      </c>
      <c r="L54" s="1" t="s">
        <v>122</v>
      </c>
      <c r="M54" s="1" t="s">
        <v>179</v>
      </c>
      <c r="O54" s="1" t="s">
        <v>167</v>
      </c>
      <c r="P54" s="1" t="s">
        <v>165</v>
      </c>
      <c r="R54" s="3">
        <v>99.54</v>
      </c>
      <c r="S54" s="3">
        <v>0</v>
      </c>
      <c r="T54" s="3">
        <v>0</v>
      </c>
      <c r="V54" s="3">
        <v>0</v>
      </c>
      <c r="W54" s="3">
        <v>0</v>
      </c>
      <c r="X54" s="3">
        <v>0</v>
      </c>
      <c r="Y54" s="3"/>
      <c r="AA54" s="3">
        <v>0</v>
      </c>
      <c r="AB54" s="3">
        <v>0</v>
      </c>
      <c r="AC54" s="3">
        <v>0</v>
      </c>
      <c r="AE54" s="3">
        <v>0</v>
      </c>
      <c r="AF54" s="3">
        <v>0</v>
      </c>
      <c r="AG54" s="3">
        <v>0</v>
      </c>
      <c r="AI54" s="3">
        <v>0</v>
      </c>
      <c r="AJ54" s="3">
        <v>0</v>
      </c>
      <c r="AK54" s="3">
        <v>0</v>
      </c>
      <c r="AL54" s="3"/>
      <c r="AN54" s="3">
        <v>0</v>
      </c>
      <c r="AO54" s="3">
        <v>0</v>
      </c>
      <c r="AP54" s="3">
        <v>0</v>
      </c>
      <c r="AQ54" s="18"/>
      <c r="AR54" s="3">
        <v>0</v>
      </c>
      <c r="AS54" s="3">
        <v>0</v>
      </c>
      <c r="AT54" s="3">
        <v>0</v>
      </c>
      <c r="AU54" s="32">
        <f t="shared" si="4"/>
        <v>0</v>
      </c>
      <c r="AV54" s="3">
        <f t="shared" si="5"/>
        <v>99.54</v>
      </c>
      <c r="AW54" s="3">
        <f t="shared" si="5"/>
        <v>0</v>
      </c>
      <c r="AX54" s="3">
        <f t="shared" si="5"/>
        <v>0</v>
      </c>
      <c r="AY54" s="3">
        <f t="shared" si="3"/>
        <v>99.54</v>
      </c>
    </row>
    <row r="55" spans="1:54" ht="13.5" thickBot="1" x14ac:dyDescent="0.25">
      <c r="A55" s="1" t="s">
        <v>152</v>
      </c>
      <c r="B55" s="9" t="s">
        <v>143</v>
      </c>
      <c r="C55" s="3">
        <v>0</v>
      </c>
      <c r="D55" s="4">
        <v>0</v>
      </c>
      <c r="F55" s="5"/>
      <c r="G55" s="9" t="s">
        <v>143</v>
      </c>
      <c r="H55" s="3">
        <v>0</v>
      </c>
      <c r="J55" s="3">
        <f t="shared" si="2"/>
        <v>0</v>
      </c>
      <c r="K55" s="1" t="s">
        <v>166</v>
      </c>
      <c r="L55" s="1" t="s">
        <v>122</v>
      </c>
      <c r="M55" s="1" t="s">
        <v>179</v>
      </c>
      <c r="O55" s="1" t="s">
        <v>167</v>
      </c>
      <c r="P55" s="1" t="str">
        <f>A55</f>
        <v>79-2351-01</v>
      </c>
      <c r="R55" s="3">
        <v>220.52</v>
      </c>
      <c r="S55" s="3">
        <v>0</v>
      </c>
      <c r="T55" s="3">
        <v>0</v>
      </c>
      <c r="V55" s="3">
        <v>0</v>
      </c>
      <c r="W55" s="3">
        <v>0</v>
      </c>
      <c r="X55" s="3">
        <v>0</v>
      </c>
      <c r="Y55" s="3"/>
      <c r="AA55" s="3">
        <v>0</v>
      </c>
      <c r="AB55" s="3">
        <v>0</v>
      </c>
      <c r="AC55" s="3">
        <v>0</v>
      </c>
      <c r="AE55" s="3">
        <v>0</v>
      </c>
      <c r="AF55" s="3">
        <v>0</v>
      </c>
      <c r="AG55" s="3">
        <v>0</v>
      </c>
      <c r="AI55" s="3">
        <v>0</v>
      </c>
      <c r="AJ55" s="3">
        <v>0</v>
      </c>
      <c r="AK55" s="3">
        <v>0</v>
      </c>
      <c r="AL55" s="3"/>
      <c r="AN55" s="3">
        <v>0</v>
      </c>
      <c r="AO55" s="3">
        <v>0</v>
      </c>
      <c r="AP55" s="3">
        <v>0</v>
      </c>
      <c r="AQ55" s="18"/>
      <c r="AR55" s="3">
        <v>0</v>
      </c>
      <c r="AS55" s="3">
        <v>0</v>
      </c>
      <c r="AT55" s="3">
        <v>0</v>
      </c>
      <c r="AU55" s="32">
        <f t="shared" si="4"/>
        <v>0</v>
      </c>
      <c r="AV55" s="3">
        <f t="shared" si="5"/>
        <v>220.52</v>
      </c>
      <c r="AW55" s="3">
        <f t="shared" si="5"/>
        <v>0</v>
      </c>
      <c r="AX55" s="3">
        <f t="shared" si="5"/>
        <v>0</v>
      </c>
      <c r="AY55" s="3">
        <f t="shared" si="3"/>
        <v>220.52</v>
      </c>
    </row>
    <row r="56" spans="1:54" s="56" customFormat="1" ht="13.5" thickBot="1" x14ac:dyDescent="0.25">
      <c r="A56" s="56" t="s">
        <v>38</v>
      </c>
      <c r="B56" s="57" t="s">
        <v>117</v>
      </c>
      <c r="C56" s="58">
        <v>533.75</v>
      </c>
      <c r="D56" s="59">
        <v>466.14</v>
      </c>
      <c r="F56" s="60"/>
      <c r="G56" s="85" t="s">
        <v>117</v>
      </c>
      <c r="H56" s="58">
        <v>264.88</v>
      </c>
      <c r="I56" s="65"/>
      <c r="J56" s="58">
        <f t="shared" si="2"/>
        <v>1264.77</v>
      </c>
      <c r="K56" s="56" t="s">
        <v>87</v>
      </c>
      <c r="L56" s="56" t="s">
        <v>192</v>
      </c>
      <c r="M56" s="56" t="s">
        <v>202</v>
      </c>
      <c r="O56" s="56" t="s">
        <v>87</v>
      </c>
      <c r="P56" s="56" t="s">
        <v>38</v>
      </c>
      <c r="R56" s="58">
        <v>559.37</v>
      </c>
      <c r="S56" s="58">
        <v>488.51</v>
      </c>
      <c r="T56" s="58">
        <v>263.82</v>
      </c>
      <c r="U56" s="80"/>
      <c r="V56" s="58">
        <v>533.75</v>
      </c>
      <c r="W56" s="58">
        <v>466.14</v>
      </c>
      <c r="X56" s="58">
        <v>264.88</v>
      </c>
      <c r="Y56" s="58"/>
      <c r="Z56" s="61"/>
      <c r="AA56" s="58">
        <v>0</v>
      </c>
      <c r="AB56" s="58">
        <v>0</v>
      </c>
      <c r="AC56" s="58">
        <v>0</v>
      </c>
      <c r="AD56" s="62"/>
      <c r="AE56" s="58">
        <v>0</v>
      </c>
      <c r="AF56" s="58">
        <v>0</v>
      </c>
      <c r="AG56" s="58">
        <v>0</v>
      </c>
      <c r="AH56" s="62"/>
      <c r="AI56" s="58">
        <v>0</v>
      </c>
      <c r="AJ56" s="58">
        <v>0</v>
      </c>
      <c r="AK56" s="58">
        <v>0</v>
      </c>
      <c r="AL56" s="58"/>
      <c r="AM56" s="62"/>
      <c r="AN56" s="58">
        <v>0</v>
      </c>
      <c r="AO56" s="58">
        <v>0</v>
      </c>
      <c r="AP56" s="58">
        <v>0</v>
      </c>
      <c r="AQ56" s="62"/>
      <c r="AR56" s="58">
        <v>0</v>
      </c>
      <c r="AS56" s="58">
        <v>0</v>
      </c>
      <c r="AT56" s="58">
        <v>0</v>
      </c>
      <c r="AU56" s="63">
        <f t="shared" si="4"/>
        <v>0</v>
      </c>
      <c r="AV56" s="58">
        <f t="shared" si="5"/>
        <v>1093.1199999999999</v>
      </c>
      <c r="AW56" s="58">
        <f t="shared" si="5"/>
        <v>954.65</v>
      </c>
      <c r="AX56" s="58">
        <f t="shared" si="5"/>
        <v>528.70000000000005</v>
      </c>
      <c r="AY56" s="58">
        <f t="shared" si="3"/>
        <v>2576.4700000000003</v>
      </c>
    </row>
    <row r="57" spans="1:54" s="56" customFormat="1" ht="13.5" thickBot="1" x14ac:dyDescent="0.25">
      <c r="A57" s="56" t="s">
        <v>39</v>
      </c>
      <c r="B57" s="57" t="s">
        <v>117</v>
      </c>
      <c r="C57" s="58">
        <v>12.81</v>
      </c>
      <c r="D57" s="59">
        <v>11.19</v>
      </c>
      <c r="F57" s="60"/>
      <c r="G57" s="85" t="s">
        <v>117</v>
      </c>
      <c r="H57" s="58">
        <v>264.88</v>
      </c>
      <c r="I57" s="65"/>
      <c r="J57" s="58">
        <f t="shared" si="2"/>
        <v>288.88</v>
      </c>
      <c r="K57" s="56" t="s">
        <v>87</v>
      </c>
      <c r="L57" s="56" t="s">
        <v>192</v>
      </c>
      <c r="M57" s="56" t="s">
        <v>202</v>
      </c>
      <c r="O57" s="56" t="s">
        <v>87</v>
      </c>
      <c r="P57" s="56" t="s">
        <v>39</v>
      </c>
      <c r="R57" s="58">
        <v>8.5399999999999991</v>
      </c>
      <c r="S57" s="58">
        <v>7.46</v>
      </c>
      <c r="T57" s="58">
        <v>263.82</v>
      </c>
      <c r="U57" s="80">
        <v>2244</v>
      </c>
      <c r="V57" s="58">
        <v>12.81</v>
      </c>
      <c r="W57" s="58">
        <v>11.19</v>
      </c>
      <c r="X57" s="58">
        <v>264.88</v>
      </c>
      <c r="Y57" s="58"/>
      <c r="Z57" s="61"/>
      <c r="AA57" s="58">
        <v>0</v>
      </c>
      <c r="AB57" s="58">
        <v>0</v>
      </c>
      <c r="AC57" s="58">
        <v>0</v>
      </c>
      <c r="AD57" s="62"/>
      <c r="AE57" s="58">
        <v>0</v>
      </c>
      <c r="AF57" s="58">
        <v>0</v>
      </c>
      <c r="AG57" s="58">
        <v>0</v>
      </c>
      <c r="AH57" s="62"/>
      <c r="AI57" s="58">
        <v>0</v>
      </c>
      <c r="AJ57" s="58">
        <v>0</v>
      </c>
      <c r="AK57" s="58">
        <v>0</v>
      </c>
      <c r="AL57" s="58"/>
      <c r="AM57" s="62"/>
      <c r="AN57" s="58">
        <v>0</v>
      </c>
      <c r="AO57" s="58">
        <v>0</v>
      </c>
      <c r="AP57" s="58">
        <v>0</v>
      </c>
      <c r="AQ57" s="62"/>
      <c r="AR57" s="58">
        <v>0</v>
      </c>
      <c r="AS57" s="58">
        <v>0</v>
      </c>
      <c r="AT57" s="58">
        <v>0</v>
      </c>
      <c r="AU57" s="63">
        <f t="shared" si="4"/>
        <v>2244</v>
      </c>
      <c r="AV57" s="58">
        <f t="shared" si="5"/>
        <v>21.35</v>
      </c>
      <c r="AW57" s="58">
        <f t="shared" si="5"/>
        <v>18.649999999999999</v>
      </c>
      <c r="AX57" s="58">
        <f t="shared" si="5"/>
        <v>528.70000000000005</v>
      </c>
      <c r="AY57" s="58">
        <f t="shared" si="3"/>
        <v>568.70000000000005</v>
      </c>
    </row>
    <row r="58" spans="1:54" s="56" customFormat="1" ht="13.5" thickBot="1" x14ac:dyDescent="0.25">
      <c r="A58" s="56" t="s">
        <v>40</v>
      </c>
      <c r="B58" s="57" t="s">
        <v>117</v>
      </c>
      <c r="C58" s="58">
        <v>0</v>
      </c>
      <c r="D58" s="59">
        <v>0</v>
      </c>
      <c r="F58" s="60"/>
      <c r="G58" s="85" t="s">
        <v>117</v>
      </c>
      <c r="H58" s="58">
        <v>264.88</v>
      </c>
      <c r="I58" s="65"/>
      <c r="J58" s="58">
        <f t="shared" si="2"/>
        <v>264.88</v>
      </c>
      <c r="K58" s="56" t="s">
        <v>87</v>
      </c>
      <c r="L58" s="56" t="s">
        <v>192</v>
      </c>
      <c r="M58" s="56" t="s">
        <v>202</v>
      </c>
      <c r="O58" s="56" t="s">
        <v>87</v>
      </c>
      <c r="P58" s="56" t="s">
        <v>40</v>
      </c>
      <c r="R58" s="58">
        <v>337.33</v>
      </c>
      <c r="S58" s="58">
        <v>294.60000000000002</v>
      </c>
      <c r="T58" s="58">
        <v>263.82</v>
      </c>
      <c r="U58" s="80">
        <v>0</v>
      </c>
      <c r="V58" s="58">
        <v>0</v>
      </c>
      <c r="W58" s="58">
        <v>0</v>
      </c>
      <c r="X58" s="58">
        <v>264.88</v>
      </c>
      <c r="Y58" s="58"/>
      <c r="Z58" s="61"/>
      <c r="AA58" s="58">
        <v>0</v>
      </c>
      <c r="AB58" s="58">
        <v>0</v>
      </c>
      <c r="AC58" s="58">
        <v>0</v>
      </c>
      <c r="AD58" s="62"/>
      <c r="AE58" s="58">
        <v>0</v>
      </c>
      <c r="AF58" s="58">
        <v>0</v>
      </c>
      <c r="AG58" s="58">
        <v>0</v>
      </c>
      <c r="AH58" s="62"/>
      <c r="AI58" s="58">
        <v>0</v>
      </c>
      <c r="AJ58" s="58">
        <v>0</v>
      </c>
      <c r="AK58" s="58">
        <v>0</v>
      </c>
      <c r="AL58" s="58"/>
      <c r="AM58" s="62"/>
      <c r="AN58" s="58">
        <v>0</v>
      </c>
      <c r="AO58" s="58">
        <v>0</v>
      </c>
      <c r="AP58" s="58">
        <v>0</v>
      </c>
      <c r="AQ58" s="62"/>
      <c r="AR58" s="58">
        <v>0</v>
      </c>
      <c r="AS58" s="58">
        <v>0</v>
      </c>
      <c r="AT58" s="58">
        <v>0</v>
      </c>
      <c r="AU58" s="63">
        <f t="shared" si="4"/>
        <v>0</v>
      </c>
      <c r="AV58" s="58">
        <f t="shared" si="5"/>
        <v>337.33</v>
      </c>
      <c r="AW58" s="58">
        <f t="shared" si="5"/>
        <v>294.60000000000002</v>
      </c>
      <c r="AX58" s="58">
        <f t="shared" si="5"/>
        <v>528.70000000000005</v>
      </c>
      <c r="AY58" s="58">
        <f t="shared" si="3"/>
        <v>1160.6300000000001</v>
      </c>
      <c r="BB58" s="58"/>
    </row>
    <row r="59" spans="1:54" ht="13.5" thickBot="1" x14ac:dyDescent="0.25">
      <c r="A59" s="1" t="s">
        <v>56</v>
      </c>
      <c r="B59" s="9" t="s">
        <v>117</v>
      </c>
      <c r="C59" s="3">
        <v>192.15</v>
      </c>
      <c r="D59" s="4">
        <v>167.81</v>
      </c>
      <c r="F59" s="5"/>
      <c r="G59" s="25" t="s">
        <v>117</v>
      </c>
      <c r="H59" s="3">
        <v>264.88</v>
      </c>
      <c r="J59" s="3">
        <f t="shared" si="2"/>
        <v>624.84</v>
      </c>
      <c r="K59" s="1" t="s">
        <v>137</v>
      </c>
      <c r="L59" s="1" t="s">
        <v>192</v>
      </c>
      <c r="M59" s="1" t="s">
        <v>199</v>
      </c>
      <c r="O59" s="1" t="s">
        <v>90</v>
      </c>
      <c r="P59" s="1" t="s">
        <v>100</v>
      </c>
      <c r="R59" s="3">
        <v>222.04</v>
      </c>
      <c r="S59" s="3">
        <v>193.91</v>
      </c>
      <c r="T59" s="3">
        <v>262.33</v>
      </c>
      <c r="V59" s="3">
        <v>192.15</v>
      </c>
      <c r="W59" s="3">
        <v>167.81</v>
      </c>
      <c r="X59" s="3">
        <v>264.88</v>
      </c>
      <c r="Y59" s="3"/>
      <c r="AA59" s="3">
        <v>0</v>
      </c>
      <c r="AB59" s="3">
        <v>0</v>
      </c>
      <c r="AC59" s="3">
        <v>0</v>
      </c>
      <c r="AE59" s="3">
        <v>0</v>
      </c>
      <c r="AF59" s="3">
        <v>0</v>
      </c>
      <c r="AG59" s="3">
        <v>0</v>
      </c>
      <c r="AI59" s="3">
        <v>0</v>
      </c>
      <c r="AJ59" s="3">
        <v>0</v>
      </c>
      <c r="AK59" s="3">
        <v>0</v>
      </c>
      <c r="AL59" s="3"/>
      <c r="AN59" s="3">
        <v>0</v>
      </c>
      <c r="AO59" s="3">
        <v>0</v>
      </c>
      <c r="AP59" s="3">
        <v>0</v>
      </c>
      <c r="AQ59" s="18"/>
      <c r="AR59" s="3">
        <v>0</v>
      </c>
      <c r="AS59" s="3">
        <v>0</v>
      </c>
      <c r="AT59" s="3">
        <v>0</v>
      </c>
      <c r="AU59" s="32">
        <f t="shared" si="4"/>
        <v>0</v>
      </c>
      <c r="AV59" s="3">
        <f t="shared" si="5"/>
        <v>414.19</v>
      </c>
      <c r="AW59" s="3">
        <f t="shared" si="5"/>
        <v>361.72</v>
      </c>
      <c r="AX59" s="3">
        <f t="shared" si="5"/>
        <v>527.21</v>
      </c>
      <c r="AY59" s="3">
        <f t="shared" si="3"/>
        <v>1303.1200000000001</v>
      </c>
    </row>
    <row r="60" spans="1:54" s="56" customFormat="1" ht="13.5" thickBot="1" x14ac:dyDescent="0.25">
      <c r="A60" s="56" t="s">
        <v>41</v>
      </c>
      <c r="B60" s="57" t="s">
        <v>117</v>
      </c>
      <c r="C60" s="58">
        <v>189.99</v>
      </c>
      <c r="D60" s="59">
        <v>0</v>
      </c>
      <c r="F60" s="60"/>
      <c r="G60" s="85" t="s">
        <v>119</v>
      </c>
      <c r="H60" s="58">
        <v>0</v>
      </c>
      <c r="I60" s="65"/>
      <c r="J60" s="58">
        <f t="shared" si="2"/>
        <v>189.99</v>
      </c>
      <c r="K60" s="56" t="s">
        <v>88</v>
      </c>
      <c r="L60" s="56" t="s">
        <v>192</v>
      </c>
      <c r="M60" s="56" t="s">
        <v>200</v>
      </c>
      <c r="N60" s="56">
        <v>1</v>
      </c>
      <c r="O60" s="56" t="s">
        <v>88</v>
      </c>
      <c r="P60" s="56" t="s">
        <v>41</v>
      </c>
      <c r="R60" s="58">
        <v>189.99</v>
      </c>
      <c r="S60" s="58">
        <v>0</v>
      </c>
      <c r="T60" s="58">
        <v>0</v>
      </c>
      <c r="U60" s="80"/>
      <c r="V60" s="58">
        <v>189.99</v>
      </c>
      <c r="W60" s="58">
        <v>0</v>
      </c>
      <c r="X60" s="58">
        <v>0</v>
      </c>
      <c r="Y60" s="58"/>
      <c r="Z60" s="61"/>
      <c r="AA60" s="58">
        <v>0</v>
      </c>
      <c r="AB60" s="58">
        <v>0</v>
      </c>
      <c r="AC60" s="58">
        <v>0</v>
      </c>
      <c r="AD60" s="62"/>
      <c r="AE60" s="58">
        <v>0</v>
      </c>
      <c r="AF60" s="58">
        <v>0</v>
      </c>
      <c r="AG60" s="58">
        <v>0</v>
      </c>
      <c r="AH60" s="62"/>
      <c r="AI60" s="58">
        <v>0</v>
      </c>
      <c r="AJ60" s="58">
        <v>0</v>
      </c>
      <c r="AK60" s="58">
        <v>0</v>
      </c>
      <c r="AL60" s="58"/>
      <c r="AM60" s="62"/>
      <c r="AN60" s="58">
        <v>0</v>
      </c>
      <c r="AO60" s="58">
        <v>0</v>
      </c>
      <c r="AP60" s="58">
        <v>0</v>
      </c>
      <c r="AQ60" s="62"/>
      <c r="AR60" s="58">
        <v>0</v>
      </c>
      <c r="AS60" s="58">
        <v>0</v>
      </c>
      <c r="AT60" s="58">
        <v>0</v>
      </c>
      <c r="AU60" s="63">
        <f t="shared" si="4"/>
        <v>0</v>
      </c>
      <c r="AV60" s="58">
        <f t="shared" si="5"/>
        <v>379.98</v>
      </c>
      <c r="AW60" s="58">
        <f t="shared" si="5"/>
        <v>0</v>
      </c>
      <c r="AX60" s="58">
        <f t="shared" si="5"/>
        <v>0</v>
      </c>
      <c r="AY60" s="58">
        <f t="shared" si="3"/>
        <v>379.98</v>
      </c>
    </row>
    <row r="61" spans="1:54" s="56" customFormat="1" ht="13.5" thickBot="1" x14ac:dyDescent="0.25">
      <c r="A61" s="56" t="s">
        <v>42</v>
      </c>
      <c r="B61" s="57" t="s">
        <v>117</v>
      </c>
      <c r="C61" s="58">
        <v>189.99</v>
      </c>
      <c r="D61" s="59">
        <v>0</v>
      </c>
      <c r="F61" s="60"/>
      <c r="G61" s="57" t="s">
        <v>119</v>
      </c>
      <c r="H61" s="58">
        <v>0</v>
      </c>
      <c r="I61" s="65"/>
      <c r="J61" s="58">
        <f t="shared" si="2"/>
        <v>189.99</v>
      </c>
      <c r="K61" s="56" t="s">
        <v>89</v>
      </c>
      <c r="L61" s="56" t="s">
        <v>192</v>
      </c>
      <c r="M61" s="56" t="s">
        <v>200</v>
      </c>
      <c r="N61" s="56">
        <v>2</v>
      </c>
      <c r="O61" s="56" t="s">
        <v>89</v>
      </c>
      <c r="P61" s="56" t="s">
        <v>42</v>
      </c>
      <c r="R61" s="58">
        <v>189.99</v>
      </c>
      <c r="S61" s="58">
        <v>0</v>
      </c>
      <c r="T61" s="58">
        <v>0</v>
      </c>
      <c r="U61" s="80"/>
      <c r="V61" s="58">
        <v>189.99</v>
      </c>
      <c r="W61" s="58">
        <v>0</v>
      </c>
      <c r="X61" s="58">
        <v>0</v>
      </c>
      <c r="Y61" s="58"/>
      <c r="Z61" s="61"/>
      <c r="AA61" s="58">
        <v>0</v>
      </c>
      <c r="AB61" s="58">
        <v>0</v>
      </c>
      <c r="AC61" s="58">
        <v>0</v>
      </c>
      <c r="AD61" s="62"/>
      <c r="AE61" s="58">
        <v>0</v>
      </c>
      <c r="AF61" s="58">
        <v>0</v>
      </c>
      <c r="AG61" s="58">
        <v>0</v>
      </c>
      <c r="AH61" s="62"/>
      <c r="AI61" s="58">
        <v>0</v>
      </c>
      <c r="AJ61" s="58">
        <v>0</v>
      </c>
      <c r="AK61" s="58">
        <v>0</v>
      </c>
      <c r="AL61" s="58"/>
      <c r="AM61" s="62"/>
      <c r="AN61" s="58">
        <v>0</v>
      </c>
      <c r="AO61" s="58">
        <v>0</v>
      </c>
      <c r="AP61" s="58">
        <v>0</v>
      </c>
      <c r="AQ61" s="62"/>
      <c r="AR61" s="58">
        <v>0</v>
      </c>
      <c r="AS61" s="58">
        <v>0</v>
      </c>
      <c r="AT61" s="58">
        <v>0</v>
      </c>
      <c r="AU61" s="63">
        <f t="shared" si="4"/>
        <v>0</v>
      </c>
      <c r="AV61" s="58">
        <f t="shared" si="5"/>
        <v>379.98</v>
      </c>
      <c r="AW61" s="58">
        <f t="shared" si="5"/>
        <v>0</v>
      </c>
      <c r="AX61" s="58">
        <f t="shared" si="5"/>
        <v>0</v>
      </c>
      <c r="AY61" s="58">
        <f t="shared" si="3"/>
        <v>379.98</v>
      </c>
    </row>
    <row r="62" spans="1:54" s="56" customFormat="1" ht="13.5" thickBot="1" x14ac:dyDescent="0.25">
      <c r="A62" s="56" t="s">
        <v>94</v>
      </c>
      <c r="B62" s="57" t="s">
        <v>117</v>
      </c>
      <c r="C62" s="58">
        <v>367.71</v>
      </c>
      <c r="D62" s="59">
        <v>0</v>
      </c>
      <c r="F62" s="60"/>
      <c r="G62" s="57" t="s">
        <v>119</v>
      </c>
      <c r="H62" s="58">
        <v>0</v>
      </c>
      <c r="I62" s="65"/>
      <c r="J62" s="58">
        <f t="shared" si="2"/>
        <v>367.71</v>
      </c>
      <c r="K62" s="56" t="s">
        <v>88</v>
      </c>
      <c r="L62" s="56" t="s">
        <v>192</v>
      </c>
      <c r="M62" s="56" t="s">
        <v>200</v>
      </c>
      <c r="N62" s="56">
        <v>3</v>
      </c>
      <c r="O62" s="56" t="s">
        <v>88</v>
      </c>
      <c r="P62" s="56" t="s">
        <v>94</v>
      </c>
      <c r="R62" s="58">
        <v>367.71</v>
      </c>
      <c r="S62" s="58">
        <v>0</v>
      </c>
      <c r="T62" s="58">
        <v>0</v>
      </c>
      <c r="U62" s="80"/>
      <c r="V62" s="58">
        <v>367.71</v>
      </c>
      <c r="W62" s="58">
        <v>0</v>
      </c>
      <c r="X62" s="58">
        <v>0</v>
      </c>
      <c r="Y62" s="58"/>
      <c r="Z62" s="61"/>
      <c r="AA62" s="58">
        <v>0</v>
      </c>
      <c r="AB62" s="58">
        <v>0</v>
      </c>
      <c r="AC62" s="58">
        <v>0</v>
      </c>
      <c r="AD62" s="62"/>
      <c r="AE62" s="58">
        <v>0</v>
      </c>
      <c r="AF62" s="58">
        <v>0</v>
      </c>
      <c r="AG62" s="58">
        <v>0</v>
      </c>
      <c r="AH62" s="62"/>
      <c r="AI62" s="58">
        <v>0</v>
      </c>
      <c r="AJ62" s="58">
        <v>0</v>
      </c>
      <c r="AK62" s="58">
        <v>0</v>
      </c>
      <c r="AL62" s="58"/>
      <c r="AM62" s="62"/>
      <c r="AN62" s="58">
        <v>0</v>
      </c>
      <c r="AO62" s="58">
        <v>0</v>
      </c>
      <c r="AP62" s="58">
        <v>0</v>
      </c>
      <c r="AQ62" s="62"/>
      <c r="AR62" s="58">
        <v>0</v>
      </c>
      <c r="AS62" s="58">
        <v>0</v>
      </c>
      <c r="AT62" s="58">
        <v>0</v>
      </c>
      <c r="AU62" s="63">
        <f t="shared" si="4"/>
        <v>0</v>
      </c>
      <c r="AV62" s="58">
        <f t="shared" si="5"/>
        <v>735.42</v>
      </c>
      <c r="AW62" s="58">
        <f t="shared" si="5"/>
        <v>0</v>
      </c>
      <c r="AX62" s="58">
        <f t="shared" si="5"/>
        <v>0</v>
      </c>
      <c r="AY62" s="58">
        <f t="shared" si="3"/>
        <v>735.42</v>
      </c>
    </row>
    <row r="63" spans="1:54" s="56" customFormat="1" ht="13.5" thickBot="1" x14ac:dyDescent="0.25">
      <c r="A63" s="56" t="s">
        <v>43</v>
      </c>
      <c r="B63" s="57" t="s">
        <v>117</v>
      </c>
      <c r="C63" s="58">
        <v>189.99</v>
      </c>
      <c r="D63" s="59">
        <v>0</v>
      </c>
      <c r="F63" s="60"/>
      <c r="G63" s="57" t="s">
        <v>119</v>
      </c>
      <c r="H63" s="58">
        <v>0</v>
      </c>
      <c r="I63" s="65"/>
      <c r="J63" s="58">
        <f t="shared" si="2"/>
        <v>189.99</v>
      </c>
      <c r="K63" s="56" t="s">
        <v>88</v>
      </c>
      <c r="L63" s="56" t="s">
        <v>192</v>
      </c>
      <c r="M63" s="56" t="s">
        <v>200</v>
      </c>
      <c r="N63" s="56">
        <v>4</v>
      </c>
      <c r="O63" s="56" t="s">
        <v>88</v>
      </c>
      <c r="P63" s="56" t="s">
        <v>43</v>
      </c>
      <c r="R63" s="58">
        <v>189.99</v>
      </c>
      <c r="S63" s="58">
        <v>0</v>
      </c>
      <c r="T63" s="58">
        <v>0</v>
      </c>
      <c r="U63" s="80"/>
      <c r="V63" s="58">
        <v>189.99</v>
      </c>
      <c r="W63" s="58">
        <v>0</v>
      </c>
      <c r="X63" s="58">
        <v>0</v>
      </c>
      <c r="Y63" s="58"/>
      <c r="Z63" s="61"/>
      <c r="AA63" s="58">
        <v>0</v>
      </c>
      <c r="AB63" s="58">
        <v>0</v>
      </c>
      <c r="AC63" s="58">
        <v>0</v>
      </c>
      <c r="AD63" s="62"/>
      <c r="AE63" s="58">
        <v>0</v>
      </c>
      <c r="AF63" s="58">
        <v>0</v>
      </c>
      <c r="AG63" s="58">
        <v>0</v>
      </c>
      <c r="AH63" s="62"/>
      <c r="AI63" s="58">
        <v>0</v>
      </c>
      <c r="AJ63" s="58">
        <v>0</v>
      </c>
      <c r="AK63" s="58">
        <v>0</v>
      </c>
      <c r="AL63" s="58"/>
      <c r="AM63" s="62"/>
      <c r="AN63" s="58">
        <v>0</v>
      </c>
      <c r="AO63" s="58">
        <v>0</v>
      </c>
      <c r="AP63" s="58">
        <v>0</v>
      </c>
      <c r="AQ63" s="62"/>
      <c r="AR63" s="58">
        <v>0</v>
      </c>
      <c r="AS63" s="58">
        <v>0</v>
      </c>
      <c r="AT63" s="58">
        <v>0</v>
      </c>
      <c r="AU63" s="63">
        <f t="shared" si="4"/>
        <v>0</v>
      </c>
      <c r="AV63" s="58">
        <f t="shared" si="5"/>
        <v>379.98</v>
      </c>
      <c r="AW63" s="58">
        <f t="shared" si="5"/>
        <v>0</v>
      </c>
      <c r="AX63" s="58">
        <f t="shared" si="5"/>
        <v>0</v>
      </c>
      <c r="AY63" s="58">
        <f t="shared" si="3"/>
        <v>379.98</v>
      </c>
    </row>
    <row r="64" spans="1:54" s="56" customFormat="1" ht="13.5" thickBot="1" x14ac:dyDescent="0.25">
      <c r="A64" s="56" t="s">
        <v>44</v>
      </c>
      <c r="B64" s="57" t="s">
        <v>117</v>
      </c>
      <c r="C64" s="58">
        <v>189.99</v>
      </c>
      <c r="D64" s="59">
        <v>0</v>
      </c>
      <c r="F64" s="60"/>
      <c r="G64" s="57" t="s">
        <v>119</v>
      </c>
      <c r="H64" s="58">
        <v>0</v>
      </c>
      <c r="I64" s="65"/>
      <c r="J64" s="58">
        <f t="shared" si="2"/>
        <v>189.99</v>
      </c>
      <c r="K64" s="56" t="s">
        <v>88</v>
      </c>
      <c r="L64" s="56" t="s">
        <v>192</v>
      </c>
      <c r="M64" s="56" t="s">
        <v>200</v>
      </c>
      <c r="N64" s="56">
        <v>5</v>
      </c>
      <c r="O64" s="56" t="s">
        <v>88</v>
      </c>
      <c r="P64" s="56" t="s">
        <v>44</v>
      </c>
      <c r="R64" s="58">
        <v>189.99</v>
      </c>
      <c r="S64" s="58">
        <v>0</v>
      </c>
      <c r="T64" s="58">
        <v>0</v>
      </c>
      <c r="U64" s="80"/>
      <c r="V64" s="58">
        <v>189.99</v>
      </c>
      <c r="W64" s="58">
        <v>0</v>
      </c>
      <c r="X64" s="58">
        <v>0</v>
      </c>
      <c r="Y64" s="58"/>
      <c r="Z64" s="61"/>
      <c r="AA64" s="58">
        <v>0</v>
      </c>
      <c r="AB64" s="58">
        <v>0</v>
      </c>
      <c r="AC64" s="58">
        <v>0</v>
      </c>
      <c r="AD64" s="62"/>
      <c r="AE64" s="58">
        <v>0</v>
      </c>
      <c r="AF64" s="58">
        <v>0</v>
      </c>
      <c r="AG64" s="58">
        <v>0</v>
      </c>
      <c r="AH64" s="62"/>
      <c r="AI64" s="58">
        <v>0</v>
      </c>
      <c r="AJ64" s="58">
        <v>0</v>
      </c>
      <c r="AK64" s="58">
        <v>0</v>
      </c>
      <c r="AL64" s="58"/>
      <c r="AM64" s="62"/>
      <c r="AN64" s="58">
        <v>0</v>
      </c>
      <c r="AO64" s="58">
        <v>0</v>
      </c>
      <c r="AP64" s="58">
        <v>0</v>
      </c>
      <c r="AQ64" s="62"/>
      <c r="AR64" s="58">
        <v>0</v>
      </c>
      <c r="AS64" s="58">
        <v>0</v>
      </c>
      <c r="AT64" s="58">
        <v>0</v>
      </c>
      <c r="AU64" s="63">
        <f t="shared" si="4"/>
        <v>0</v>
      </c>
      <c r="AV64" s="58">
        <f t="shared" si="5"/>
        <v>379.98</v>
      </c>
      <c r="AW64" s="58">
        <f t="shared" si="5"/>
        <v>0</v>
      </c>
      <c r="AX64" s="58">
        <f t="shared" si="5"/>
        <v>0</v>
      </c>
      <c r="AY64" s="58">
        <f t="shared" si="3"/>
        <v>379.98</v>
      </c>
    </row>
    <row r="65" spans="1:52" s="56" customFormat="1" ht="13.5" thickBot="1" x14ac:dyDescent="0.25">
      <c r="A65" s="56" t="s">
        <v>1</v>
      </c>
      <c r="B65" s="57" t="s">
        <v>117</v>
      </c>
      <c r="C65" s="58">
        <v>189.99</v>
      </c>
      <c r="D65" s="59">
        <v>0</v>
      </c>
      <c r="F65" s="60"/>
      <c r="G65" s="57" t="s">
        <v>119</v>
      </c>
      <c r="H65" s="58">
        <v>0</v>
      </c>
      <c r="I65" s="65"/>
      <c r="J65" s="58">
        <f t="shared" si="2"/>
        <v>189.99</v>
      </c>
      <c r="K65" s="56" t="s">
        <v>88</v>
      </c>
      <c r="L65" s="56" t="s">
        <v>192</v>
      </c>
      <c r="M65" s="56" t="s">
        <v>200</v>
      </c>
      <c r="O65" s="56" t="s">
        <v>76</v>
      </c>
      <c r="P65" s="56" t="s">
        <v>1</v>
      </c>
      <c r="R65" s="58">
        <v>189.99</v>
      </c>
      <c r="S65" s="58">
        <v>0</v>
      </c>
      <c r="T65" s="58">
        <v>0</v>
      </c>
      <c r="U65" s="80"/>
      <c r="V65" s="58">
        <v>189.99</v>
      </c>
      <c r="W65" s="58">
        <v>0</v>
      </c>
      <c r="X65" s="58">
        <v>0</v>
      </c>
      <c r="Y65" s="58"/>
      <c r="Z65" s="61"/>
      <c r="AA65" s="58">
        <v>0</v>
      </c>
      <c r="AB65" s="58">
        <v>0</v>
      </c>
      <c r="AC65" s="58">
        <v>0</v>
      </c>
      <c r="AD65" s="62"/>
      <c r="AE65" s="58">
        <v>0</v>
      </c>
      <c r="AF65" s="58">
        <v>0</v>
      </c>
      <c r="AG65" s="58">
        <v>0</v>
      </c>
      <c r="AH65" s="62"/>
      <c r="AI65" s="58">
        <v>0</v>
      </c>
      <c r="AJ65" s="58">
        <v>0</v>
      </c>
      <c r="AK65" s="58">
        <v>0</v>
      </c>
      <c r="AL65" s="58"/>
      <c r="AM65" s="62"/>
      <c r="AN65" s="58">
        <v>0</v>
      </c>
      <c r="AO65" s="58">
        <v>0</v>
      </c>
      <c r="AP65" s="58">
        <v>0</v>
      </c>
      <c r="AQ65" s="62"/>
      <c r="AR65" s="58">
        <v>0</v>
      </c>
      <c r="AS65" s="58">
        <v>0</v>
      </c>
      <c r="AT65" s="58">
        <v>0</v>
      </c>
      <c r="AU65" s="63">
        <f t="shared" si="4"/>
        <v>0</v>
      </c>
      <c r="AV65" s="58">
        <f t="shared" si="5"/>
        <v>379.98</v>
      </c>
      <c r="AW65" s="58">
        <f t="shared" si="5"/>
        <v>0</v>
      </c>
      <c r="AX65" s="58">
        <f t="shared" si="5"/>
        <v>0</v>
      </c>
      <c r="AY65" s="58">
        <f t="shared" si="3"/>
        <v>379.98</v>
      </c>
    </row>
    <row r="66" spans="1:52" s="56" customFormat="1" ht="13.5" thickBot="1" x14ac:dyDescent="0.25">
      <c r="A66" s="56" t="s">
        <v>45</v>
      </c>
      <c r="B66" s="57" t="s">
        <v>117</v>
      </c>
      <c r="C66" s="58">
        <v>64.05</v>
      </c>
      <c r="D66" s="59">
        <v>55.94</v>
      </c>
      <c r="F66" s="60"/>
      <c r="G66" s="57" t="s">
        <v>117</v>
      </c>
      <c r="H66" s="58">
        <v>396.42</v>
      </c>
      <c r="I66" s="65"/>
      <c r="J66" s="58">
        <f t="shared" si="2"/>
        <v>516.41</v>
      </c>
      <c r="K66" s="56" t="s">
        <v>88</v>
      </c>
      <c r="L66" s="56" t="s">
        <v>192</v>
      </c>
      <c r="M66" s="56" t="s">
        <v>200</v>
      </c>
      <c r="N66" s="56">
        <v>6</v>
      </c>
      <c r="O66" s="56" t="s">
        <v>88</v>
      </c>
      <c r="P66" s="56" t="s">
        <v>45</v>
      </c>
      <c r="R66" s="58">
        <v>17.079999999999998</v>
      </c>
      <c r="S66" s="58">
        <v>14.92</v>
      </c>
      <c r="T66" s="58">
        <v>314.04000000000002</v>
      </c>
      <c r="U66" s="80"/>
      <c r="V66" s="58">
        <v>64.05</v>
      </c>
      <c r="W66" s="58">
        <v>55.94</v>
      </c>
      <c r="X66" s="58">
        <v>396.42</v>
      </c>
      <c r="Y66" s="58"/>
      <c r="Z66" s="61"/>
      <c r="AA66" s="58">
        <v>0</v>
      </c>
      <c r="AB66" s="58">
        <v>0</v>
      </c>
      <c r="AC66" s="58">
        <v>0</v>
      </c>
      <c r="AD66" s="62"/>
      <c r="AE66" s="58">
        <v>0</v>
      </c>
      <c r="AF66" s="58">
        <v>0</v>
      </c>
      <c r="AG66" s="58">
        <v>0</v>
      </c>
      <c r="AH66" s="62"/>
      <c r="AI66" s="58">
        <v>0</v>
      </c>
      <c r="AJ66" s="58">
        <v>0</v>
      </c>
      <c r="AK66" s="58">
        <v>0</v>
      </c>
      <c r="AL66" s="58"/>
      <c r="AM66" s="62"/>
      <c r="AN66" s="58">
        <v>0</v>
      </c>
      <c r="AO66" s="58">
        <v>0</v>
      </c>
      <c r="AP66" s="58">
        <v>0</v>
      </c>
      <c r="AQ66" s="62"/>
      <c r="AR66" s="58">
        <v>0</v>
      </c>
      <c r="AS66" s="58">
        <v>0</v>
      </c>
      <c r="AT66" s="58">
        <v>0</v>
      </c>
      <c r="AU66" s="63">
        <f t="shared" si="4"/>
        <v>0</v>
      </c>
      <c r="AV66" s="58">
        <f t="shared" si="5"/>
        <v>81.13</v>
      </c>
      <c r="AW66" s="58">
        <f t="shared" si="5"/>
        <v>70.86</v>
      </c>
      <c r="AX66" s="58">
        <f t="shared" si="5"/>
        <v>710.46</v>
      </c>
      <c r="AY66" s="58">
        <f t="shared" si="3"/>
        <v>862.45</v>
      </c>
    </row>
    <row r="67" spans="1:52" ht="13.5" thickBot="1" x14ac:dyDescent="0.25">
      <c r="A67" s="1" t="s">
        <v>46</v>
      </c>
      <c r="B67" s="9" t="s">
        <v>117</v>
      </c>
      <c r="C67" s="3">
        <v>4.2699999999999996</v>
      </c>
      <c r="D67" s="4">
        <v>0</v>
      </c>
      <c r="F67" s="5"/>
      <c r="G67" s="9" t="s">
        <v>119</v>
      </c>
      <c r="H67" s="3">
        <v>0</v>
      </c>
      <c r="J67" s="3">
        <f t="shared" si="2"/>
        <v>4.2699999999999996</v>
      </c>
      <c r="K67" s="1" t="s">
        <v>88</v>
      </c>
      <c r="L67" s="1" t="s">
        <v>122</v>
      </c>
      <c r="M67" s="1" t="s">
        <v>200</v>
      </c>
      <c r="N67" s="1">
        <v>7</v>
      </c>
      <c r="O67" s="1" t="s">
        <v>88</v>
      </c>
      <c r="P67" s="1" t="s">
        <v>46</v>
      </c>
      <c r="R67" s="3">
        <v>4.2699999999999996</v>
      </c>
      <c r="S67" s="3">
        <v>0</v>
      </c>
      <c r="T67" s="3">
        <v>0</v>
      </c>
      <c r="V67" s="3">
        <v>0</v>
      </c>
      <c r="W67" s="3">
        <v>0</v>
      </c>
      <c r="X67" s="3">
        <v>0</v>
      </c>
      <c r="Y67" s="3"/>
      <c r="AA67" s="3">
        <v>0</v>
      </c>
      <c r="AB67" s="3">
        <v>0</v>
      </c>
      <c r="AC67" s="3">
        <v>0</v>
      </c>
      <c r="AE67" s="3">
        <v>0</v>
      </c>
      <c r="AF67" s="3">
        <v>0</v>
      </c>
      <c r="AG67" s="3">
        <v>0</v>
      </c>
      <c r="AI67" s="3">
        <v>0</v>
      </c>
      <c r="AJ67" s="3">
        <v>0</v>
      </c>
      <c r="AK67" s="3">
        <v>0</v>
      </c>
      <c r="AL67" s="3"/>
      <c r="AN67" s="3">
        <v>0</v>
      </c>
      <c r="AO67" s="3">
        <v>0</v>
      </c>
      <c r="AP67" s="3">
        <v>0</v>
      </c>
      <c r="AQ67" s="18"/>
      <c r="AR67" s="3">
        <v>0</v>
      </c>
      <c r="AS67" s="3">
        <v>0</v>
      </c>
      <c r="AT67" s="3">
        <v>0</v>
      </c>
      <c r="AU67" s="32">
        <f t="shared" si="4"/>
        <v>0</v>
      </c>
      <c r="AV67" s="3">
        <f t="shared" si="5"/>
        <v>4.2699999999999996</v>
      </c>
      <c r="AW67" s="3">
        <f t="shared" si="5"/>
        <v>0</v>
      </c>
      <c r="AX67" s="3">
        <f t="shared" si="5"/>
        <v>0</v>
      </c>
      <c r="AY67" s="3">
        <f t="shared" si="3"/>
        <v>4.2699999999999996</v>
      </c>
    </row>
    <row r="68" spans="1:52" s="56" customFormat="1" ht="13.5" thickBot="1" x14ac:dyDescent="0.25">
      <c r="A68" s="56" t="s">
        <v>47</v>
      </c>
      <c r="B68" s="57" t="s">
        <v>117</v>
      </c>
      <c r="C68" s="58">
        <v>2835.28</v>
      </c>
      <c r="D68" s="59">
        <v>2476.12</v>
      </c>
      <c r="F68" s="60"/>
      <c r="G68" s="57" t="s">
        <v>117</v>
      </c>
      <c r="H68" s="58">
        <v>396.42</v>
      </c>
      <c r="I68" s="65"/>
      <c r="J68" s="58">
        <f t="shared" si="2"/>
        <v>5707.82</v>
      </c>
      <c r="K68" s="56" t="s">
        <v>88</v>
      </c>
      <c r="L68" s="56" t="s">
        <v>192</v>
      </c>
      <c r="M68" s="56" t="s">
        <v>200</v>
      </c>
      <c r="N68" s="56">
        <v>8</v>
      </c>
      <c r="O68" s="56" t="s">
        <v>88</v>
      </c>
      <c r="P68" s="56" t="s">
        <v>47</v>
      </c>
      <c r="R68" s="58">
        <v>2617.5100000000002</v>
      </c>
      <c r="S68" s="58">
        <v>2285.94</v>
      </c>
      <c r="T68" s="58">
        <v>394.04</v>
      </c>
      <c r="U68" s="80"/>
      <c r="V68" s="58">
        <v>2835.28</v>
      </c>
      <c r="W68" s="58">
        <v>2476.12</v>
      </c>
      <c r="X68" s="58">
        <v>396.42</v>
      </c>
      <c r="Y68" s="58"/>
      <c r="Z68" s="61"/>
      <c r="AA68" s="58">
        <v>0</v>
      </c>
      <c r="AB68" s="58">
        <v>0</v>
      </c>
      <c r="AC68" s="58">
        <v>0</v>
      </c>
      <c r="AD68" s="62"/>
      <c r="AE68" s="58">
        <v>0</v>
      </c>
      <c r="AF68" s="58">
        <v>0</v>
      </c>
      <c r="AG68" s="58">
        <v>0</v>
      </c>
      <c r="AH68" s="62"/>
      <c r="AI68" s="58">
        <v>0</v>
      </c>
      <c r="AJ68" s="58">
        <v>0</v>
      </c>
      <c r="AK68" s="58">
        <v>0</v>
      </c>
      <c r="AL68" s="58"/>
      <c r="AM68" s="62"/>
      <c r="AN68" s="58">
        <v>0</v>
      </c>
      <c r="AO68" s="58">
        <v>0</v>
      </c>
      <c r="AP68" s="58">
        <v>0</v>
      </c>
      <c r="AQ68" s="62"/>
      <c r="AR68" s="58">
        <v>0</v>
      </c>
      <c r="AS68" s="58">
        <v>0</v>
      </c>
      <c r="AT68" s="58">
        <v>0</v>
      </c>
      <c r="AU68" s="63">
        <f t="shared" si="4"/>
        <v>0</v>
      </c>
      <c r="AV68" s="58">
        <f t="shared" si="5"/>
        <v>5452.7900000000009</v>
      </c>
      <c r="AW68" s="58">
        <f t="shared" si="5"/>
        <v>4762.0599999999995</v>
      </c>
      <c r="AX68" s="58">
        <f t="shared" si="5"/>
        <v>790.46</v>
      </c>
      <c r="AY68" s="58">
        <f t="shared" si="3"/>
        <v>11005.310000000001</v>
      </c>
    </row>
    <row r="69" spans="1:52" s="56" customFormat="1" ht="13.5" thickBot="1" x14ac:dyDescent="0.25">
      <c r="A69" s="56" t="s">
        <v>48</v>
      </c>
      <c r="B69" s="57" t="s">
        <v>117</v>
      </c>
      <c r="C69" s="58">
        <v>145.18</v>
      </c>
      <c r="D69" s="59">
        <v>126.79</v>
      </c>
      <c r="F69" s="60"/>
      <c r="G69" s="57" t="s">
        <v>117</v>
      </c>
      <c r="H69" s="58">
        <v>264.88</v>
      </c>
      <c r="I69" s="65"/>
      <c r="J69" s="58">
        <f t="shared" si="2"/>
        <v>536.85</v>
      </c>
      <c r="K69" s="56" t="s">
        <v>88</v>
      </c>
      <c r="L69" s="56" t="s">
        <v>192</v>
      </c>
      <c r="M69" s="56" t="s">
        <v>200</v>
      </c>
      <c r="N69" s="56">
        <v>9</v>
      </c>
      <c r="O69" s="56" t="s">
        <v>88</v>
      </c>
      <c r="P69" s="56" t="s">
        <v>48</v>
      </c>
      <c r="R69" s="58">
        <v>175.07</v>
      </c>
      <c r="S69" s="58">
        <v>152.88999999999999</v>
      </c>
      <c r="T69" s="58">
        <v>263.3</v>
      </c>
      <c r="U69" s="80"/>
      <c r="V69" s="58">
        <v>145.18</v>
      </c>
      <c r="W69" s="58">
        <v>126.79</v>
      </c>
      <c r="X69" s="58">
        <v>264.88</v>
      </c>
      <c r="Y69" s="58"/>
      <c r="Z69" s="61"/>
      <c r="AA69" s="58">
        <v>0</v>
      </c>
      <c r="AB69" s="58">
        <v>0</v>
      </c>
      <c r="AC69" s="58">
        <v>0</v>
      </c>
      <c r="AD69" s="62"/>
      <c r="AE69" s="58">
        <v>0</v>
      </c>
      <c r="AF69" s="58">
        <v>0</v>
      </c>
      <c r="AG69" s="58">
        <v>0</v>
      </c>
      <c r="AH69" s="62"/>
      <c r="AI69" s="58">
        <v>0</v>
      </c>
      <c r="AJ69" s="58">
        <v>0</v>
      </c>
      <c r="AK69" s="58">
        <v>0</v>
      </c>
      <c r="AL69" s="58"/>
      <c r="AM69" s="62"/>
      <c r="AN69" s="58">
        <v>0</v>
      </c>
      <c r="AO69" s="58">
        <v>0</v>
      </c>
      <c r="AP69" s="58">
        <v>0</v>
      </c>
      <c r="AQ69" s="62"/>
      <c r="AR69" s="58">
        <v>0</v>
      </c>
      <c r="AS69" s="58">
        <v>0</v>
      </c>
      <c r="AT69" s="58">
        <v>0</v>
      </c>
      <c r="AU69" s="63">
        <f t="shared" si="4"/>
        <v>0</v>
      </c>
      <c r="AV69" s="58">
        <f t="shared" si="5"/>
        <v>320.25</v>
      </c>
      <c r="AW69" s="58">
        <f t="shared" si="5"/>
        <v>279.68</v>
      </c>
      <c r="AX69" s="58">
        <f t="shared" si="5"/>
        <v>528.18000000000006</v>
      </c>
      <c r="AY69" s="58">
        <f t="shared" si="3"/>
        <v>1128.1100000000001</v>
      </c>
    </row>
    <row r="70" spans="1:52" s="56" customFormat="1" ht="13.5" thickBot="1" x14ac:dyDescent="0.25">
      <c r="A70" s="56" t="s">
        <v>49</v>
      </c>
      <c r="B70" s="57" t="s">
        <v>117</v>
      </c>
      <c r="C70" s="58">
        <v>51.24</v>
      </c>
      <c r="D70" s="59">
        <v>44.75</v>
      </c>
      <c r="F70" s="60"/>
      <c r="G70" s="57" t="s">
        <v>117</v>
      </c>
      <c r="H70" s="58">
        <v>396.42</v>
      </c>
      <c r="I70" s="65"/>
      <c r="J70" s="58">
        <f t="shared" si="2"/>
        <v>492.41</v>
      </c>
      <c r="K70" s="56" t="s">
        <v>88</v>
      </c>
      <c r="L70" s="56" t="s">
        <v>192</v>
      </c>
      <c r="M70" s="56" t="s">
        <v>200</v>
      </c>
      <c r="N70" s="56">
        <v>10</v>
      </c>
      <c r="O70" s="56" t="s">
        <v>88</v>
      </c>
      <c r="P70" s="56" t="s">
        <v>49</v>
      </c>
      <c r="R70" s="58">
        <v>51.24</v>
      </c>
      <c r="S70" s="58">
        <v>44.75</v>
      </c>
      <c r="T70" s="58">
        <v>394.04</v>
      </c>
      <c r="U70" s="80"/>
      <c r="V70" s="58">
        <v>51.24</v>
      </c>
      <c r="W70" s="58">
        <v>44.75</v>
      </c>
      <c r="X70" s="58">
        <v>396.42</v>
      </c>
      <c r="Y70" s="58"/>
      <c r="Z70" s="61"/>
      <c r="AA70" s="58">
        <v>0</v>
      </c>
      <c r="AB70" s="58">
        <v>0</v>
      </c>
      <c r="AC70" s="58">
        <v>0</v>
      </c>
      <c r="AD70" s="62"/>
      <c r="AE70" s="58">
        <v>0</v>
      </c>
      <c r="AF70" s="58">
        <v>0</v>
      </c>
      <c r="AG70" s="58">
        <v>0</v>
      </c>
      <c r="AH70" s="62"/>
      <c r="AI70" s="58">
        <v>0</v>
      </c>
      <c r="AJ70" s="58">
        <v>0</v>
      </c>
      <c r="AK70" s="58">
        <v>0</v>
      </c>
      <c r="AL70" s="58"/>
      <c r="AM70" s="62"/>
      <c r="AN70" s="58">
        <v>0</v>
      </c>
      <c r="AO70" s="58">
        <v>0</v>
      </c>
      <c r="AP70" s="58">
        <v>0</v>
      </c>
      <c r="AQ70" s="62"/>
      <c r="AR70" s="58">
        <v>0</v>
      </c>
      <c r="AS70" s="58">
        <v>0</v>
      </c>
      <c r="AT70" s="58">
        <v>0</v>
      </c>
      <c r="AU70" s="63">
        <f t="shared" si="4"/>
        <v>0</v>
      </c>
      <c r="AV70" s="58">
        <f t="shared" si="5"/>
        <v>102.48</v>
      </c>
      <c r="AW70" s="58">
        <f t="shared" si="5"/>
        <v>89.5</v>
      </c>
      <c r="AX70" s="58">
        <f t="shared" si="5"/>
        <v>790.46</v>
      </c>
      <c r="AY70" s="58">
        <f t="shared" si="3"/>
        <v>982.44</v>
      </c>
    </row>
    <row r="71" spans="1:52" s="56" customFormat="1" ht="13.5" thickBot="1" x14ac:dyDescent="0.25">
      <c r="A71" s="56" t="s">
        <v>50</v>
      </c>
      <c r="B71" s="57" t="s">
        <v>117</v>
      </c>
      <c r="C71" s="58">
        <v>25.62</v>
      </c>
      <c r="D71" s="59">
        <v>22.37</v>
      </c>
      <c r="F71" s="60"/>
      <c r="G71" s="57" t="s">
        <v>117</v>
      </c>
      <c r="H71" s="58">
        <v>264.88</v>
      </c>
      <c r="I71" s="65"/>
      <c r="J71" s="58">
        <f t="shared" si="2"/>
        <v>312.87</v>
      </c>
      <c r="K71" s="56" t="s">
        <v>88</v>
      </c>
      <c r="L71" s="56" t="s">
        <v>192</v>
      </c>
      <c r="M71" s="56" t="s">
        <v>200</v>
      </c>
      <c r="N71" s="56">
        <v>11</v>
      </c>
      <c r="O71" s="56" t="s">
        <v>88</v>
      </c>
      <c r="P71" s="56" t="s">
        <v>50</v>
      </c>
      <c r="R71" s="58">
        <v>42.7</v>
      </c>
      <c r="S71" s="58">
        <v>37.29</v>
      </c>
      <c r="T71" s="58">
        <v>263.3</v>
      </c>
      <c r="U71" s="80"/>
      <c r="V71" s="58">
        <v>25.62</v>
      </c>
      <c r="W71" s="58">
        <v>22.37</v>
      </c>
      <c r="X71" s="58">
        <v>264.88</v>
      </c>
      <c r="Y71" s="58"/>
      <c r="Z71" s="61"/>
      <c r="AA71" s="58">
        <v>0</v>
      </c>
      <c r="AB71" s="58">
        <v>0</v>
      </c>
      <c r="AC71" s="58">
        <v>0</v>
      </c>
      <c r="AD71" s="62"/>
      <c r="AE71" s="58">
        <v>0</v>
      </c>
      <c r="AF71" s="58">
        <v>0</v>
      </c>
      <c r="AG71" s="58">
        <v>0</v>
      </c>
      <c r="AH71" s="62"/>
      <c r="AI71" s="58">
        <v>0</v>
      </c>
      <c r="AJ71" s="58">
        <v>0</v>
      </c>
      <c r="AK71" s="58">
        <v>0</v>
      </c>
      <c r="AL71" s="58"/>
      <c r="AM71" s="62"/>
      <c r="AN71" s="58">
        <v>0</v>
      </c>
      <c r="AO71" s="58">
        <v>0</v>
      </c>
      <c r="AP71" s="58">
        <v>0</v>
      </c>
      <c r="AQ71" s="62"/>
      <c r="AR71" s="58">
        <v>0</v>
      </c>
      <c r="AS71" s="58">
        <v>0</v>
      </c>
      <c r="AT71" s="58">
        <v>0</v>
      </c>
      <c r="AU71" s="63">
        <f t="shared" si="4"/>
        <v>0</v>
      </c>
      <c r="AV71" s="58">
        <f t="shared" si="5"/>
        <v>68.320000000000007</v>
      </c>
      <c r="AW71" s="58">
        <f t="shared" si="5"/>
        <v>59.66</v>
      </c>
      <c r="AX71" s="58">
        <f t="shared" si="5"/>
        <v>528.18000000000006</v>
      </c>
      <c r="AY71" s="58">
        <f t="shared" si="3"/>
        <v>656.16000000000008</v>
      </c>
    </row>
    <row r="72" spans="1:52" s="56" customFormat="1" ht="13.5" thickBot="1" x14ac:dyDescent="0.25">
      <c r="A72" s="56" t="s">
        <v>51</v>
      </c>
      <c r="B72" s="57" t="s">
        <v>117</v>
      </c>
      <c r="C72" s="58">
        <v>183.61</v>
      </c>
      <c r="D72" s="59">
        <v>160.35</v>
      </c>
      <c r="F72" s="60"/>
      <c r="G72" s="57" t="s">
        <v>117</v>
      </c>
      <c r="H72" s="58">
        <v>396.42</v>
      </c>
      <c r="I72" s="65"/>
      <c r="J72" s="58">
        <f t="shared" si="2"/>
        <v>740.38000000000011</v>
      </c>
      <c r="K72" s="56" t="s">
        <v>88</v>
      </c>
      <c r="L72" s="56" t="s">
        <v>192</v>
      </c>
      <c r="M72" s="56" t="s">
        <v>200</v>
      </c>
      <c r="N72" s="56">
        <v>12</v>
      </c>
      <c r="O72" s="56" t="s">
        <v>88</v>
      </c>
      <c r="P72" s="56" t="s">
        <v>51</v>
      </c>
      <c r="R72" s="58">
        <v>29.89</v>
      </c>
      <c r="S72" s="58">
        <v>26.1</v>
      </c>
      <c r="T72" s="58">
        <v>394.04</v>
      </c>
      <c r="U72" s="80"/>
      <c r="V72" s="58">
        <v>183.61</v>
      </c>
      <c r="W72" s="58">
        <v>160.35</v>
      </c>
      <c r="X72" s="58">
        <v>396.42</v>
      </c>
      <c r="Y72" s="58"/>
      <c r="Z72" s="61"/>
      <c r="AA72" s="58">
        <v>0</v>
      </c>
      <c r="AB72" s="58">
        <v>0</v>
      </c>
      <c r="AC72" s="58">
        <v>0</v>
      </c>
      <c r="AD72" s="62"/>
      <c r="AE72" s="58">
        <v>0</v>
      </c>
      <c r="AF72" s="58">
        <v>0</v>
      </c>
      <c r="AG72" s="58">
        <v>0</v>
      </c>
      <c r="AH72" s="62"/>
      <c r="AI72" s="58">
        <v>0</v>
      </c>
      <c r="AJ72" s="58">
        <v>0</v>
      </c>
      <c r="AK72" s="58">
        <v>0</v>
      </c>
      <c r="AL72" s="58"/>
      <c r="AM72" s="62"/>
      <c r="AN72" s="58">
        <v>0</v>
      </c>
      <c r="AO72" s="58">
        <v>0</v>
      </c>
      <c r="AP72" s="58">
        <v>0</v>
      </c>
      <c r="AQ72" s="62"/>
      <c r="AR72" s="58">
        <v>0</v>
      </c>
      <c r="AS72" s="58">
        <v>0</v>
      </c>
      <c r="AT72" s="58">
        <v>0</v>
      </c>
      <c r="AU72" s="63">
        <f t="shared" si="4"/>
        <v>0</v>
      </c>
      <c r="AV72" s="58">
        <f t="shared" si="5"/>
        <v>213.5</v>
      </c>
      <c r="AW72" s="58">
        <f t="shared" si="5"/>
        <v>186.45</v>
      </c>
      <c r="AX72" s="58">
        <f t="shared" si="5"/>
        <v>790.46</v>
      </c>
      <c r="AY72" s="58">
        <f t="shared" si="3"/>
        <v>1190.4100000000001</v>
      </c>
    </row>
    <row r="73" spans="1:52" s="56" customFormat="1" ht="13.5" thickBot="1" x14ac:dyDescent="0.25">
      <c r="A73" s="56" t="s">
        <v>52</v>
      </c>
      <c r="B73" s="57" t="s">
        <v>117</v>
      </c>
      <c r="C73" s="58">
        <v>3330.6</v>
      </c>
      <c r="D73" s="59">
        <v>2908.7</v>
      </c>
      <c r="F73" s="60"/>
      <c r="G73" s="57" t="s">
        <v>117</v>
      </c>
      <c r="H73" s="58">
        <v>529.79</v>
      </c>
      <c r="I73" s="65"/>
      <c r="J73" s="58">
        <f t="shared" si="2"/>
        <v>6769.0899999999992</v>
      </c>
      <c r="K73" s="56" t="s">
        <v>88</v>
      </c>
      <c r="L73" s="56" t="s">
        <v>192</v>
      </c>
      <c r="M73" s="56" t="s">
        <v>200</v>
      </c>
      <c r="N73" s="56">
        <v>13</v>
      </c>
      <c r="O73" s="56" t="s">
        <v>123</v>
      </c>
      <c r="P73" s="56" t="s">
        <v>52</v>
      </c>
      <c r="R73" s="58">
        <v>2651.67</v>
      </c>
      <c r="S73" s="58">
        <v>2315.77</v>
      </c>
      <c r="T73" s="58">
        <v>526.4</v>
      </c>
      <c r="U73" s="80"/>
      <c r="V73" s="58">
        <v>3330.6</v>
      </c>
      <c r="W73" s="58">
        <v>2908.7</v>
      </c>
      <c r="X73" s="58">
        <v>529.79</v>
      </c>
      <c r="Y73" s="58"/>
      <c r="Z73" s="61"/>
      <c r="AA73" s="58">
        <v>0</v>
      </c>
      <c r="AB73" s="58">
        <v>0</v>
      </c>
      <c r="AC73" s="58">
        <v>0</v>
      </c>
      <c r="AD73" s="62"/>
      <c r="AE73" s="58">
        <v>0</v>
      </c>
      <c r="AF73" s="58">
        <v>0</v>
      </c>
      <c r="AG73" s="58">
        <v>0</v>
      </c>
      <c r="AH73" s="62"/>
      <c r="AI73" s="58">
        <v>0</v>
      </c>
      <c r="AJ73" s="58">
        <v>0</v>
      </c>
      <c r="AK73" s="58">
        <v>0</v>
      </c>
      <c r="AL73" s="58"/>
      <c r="AM73" s="62"/>
      <c r="AN73" s="58">
        <v>0</v>
      </c>
      <c r="AO73" s="58">
        <v>0</v>
      </c>
      <c r="AP73" s="58">
        <v>0</v>
      </c>
      <c r="AQ73" s="62"/>
      <c r="AR73" s="58">
        <v>0</v>
      </c>
      <c r="AS73" s="58">
        <v>0</v>
      </c>
      <c r="AT73" s="58">
        <v>0</v>
      </c>
      <c r="AU73" s="63">
        <f t="shared" si="4"/>
        <v>0</v>
      </c>
      <c r="AV73" s="58">
        <f t="shared" ref="AV73:AX84" si="7">SUM(R73,V73,AA73,AE73,AI73,AN73,AR73)</f>
        <v>5982.27</v>
      </c>
      <c r="AW73" s="58">
        <f t="shared" si="7"/>
        <v>5224.4699999999993</v>
      </c>
      <c r="AX73" s="58">
        <f t="shared" si="7"/>
        <v>1056.19</v>
      </c>
      <c r="AY73" s="58">
        <f t="shared" si="3"/>
        <v>12262.93</v>
      </c>
    </row>
    <row r="74" spans="1:52" ht="13.5" thickBot="1" x14ac:dyDescent="0.25">
      <c r="A74" s="1" t="s">
        <v>150</v>
      </c>
      <c r="B74" s="9" t="s">
        <v>119</v>
      </c>
      <c r="C74" s="3">
        <v>0</v>
      </c>
      <c r="D74" s="4">
        <v>0</v>
      </c>
      <c r="F74" s="5"/>
      <c r="G74" s="13"/>
      <c r="H74" s="3">
        <v>0</v>
      </c>
      <c r="J74" s="3">
        <f t="shared" si="2"/>
        <v>0</v>
      </c>
      <c r="K74" s="1" t="s">
        <v>125</v>
      </c>
      <c r="L74" s="1" t="s">
        <v>107</v>
      </c>
      <c r="M74" s="1" t="s">
        <v>151</v>
      </c>
      <c r="O74" s="1" t="s">
        <v>126</v>
      </c>
      <c r="P74" s="1" t="s">
        <v>127</v>
      </c>
      <c r="R74" s="3">
        <v>0</v>
      </c>
      <c r="S74" s="3">
        <v>0</v>
      </c>
      <c r="T74" s="3">
        <v>0</v>
      </c>
      <c r="V74" s="3">
        <v>0</v>
      </c>
      <c r="W74" s="3">
        <v>0</v>
      </c>
      <c r="X74" s="3">
        <v>0</v>
      </c>
      <c r="Y74" s="3"/>
      <c r="AA74" s="3">
        <v>0</v>
      </c>
      <c r="AB74" s="3">
        <v>0</v>
      </c>
      <c r="AC74" s="3">
        <v>0</v>
      </c>
      <c r="AE74" s="3">
        <v>0</v>
      </c>
      <c r="AF74" s="3">
        <v>0</v>
      </c>
      <c r="AG74" s="3">
        <v>0</v>
      </c>
      <c r="AI74" s="3">
        <v>0</v>
      </c>
      <c r="AJ74" s="3">
        <v>0</v>
      </c>
      <c r="AK74" s="3">
        <v>0</v>
      </c>
      <c r="AL74" s="3"/>
      <c r="AN74" s="3">
        <v>0</v>
      </c>
      <c r="AO74" s="3">
        <v>0</v>
      </c>
      <c r="AP74" s="3">
        <v>0</v>
      </c>
      <c r="AQ74" s="18"/>
      <c r="AR74" s="3">
        <v>0</v>
      </c>
      <c r="AS74" s="3">
        <v>0</v>
      </c>
      <c r="AT74" s="3">
        <v>0</v>
      </c>
      <c r="AU74" s="32">
        <f t="shared" si="4"/>
        <v>0</v>
      </c>
      <c r="AV74" s="3">
        <f t="shared" si="7"/>
        <v>0</v>
      </c>
      <c r="AW74" s="3">
        <f t="shared" si="7"/>
        <v>0</v>
      </c>
      <c r="AX74" s="3">
        <f t="shared" si="7"/>
        <v>0</v>
      </c>
      <c r="AY74" s="3">
        <f t="shared" si="3"/>
        <v>0</v>
      </c>
      <c r="AZ74" s="1" t="s">
        <v>143</v>
      </c>
    </row>
    <row r="75" spans="1:52" ht="13.5" thickBot="1" x14ac:dyDescent="0.25">
      <c r="A75" s="1" t="s">
        <v>147</v>
      </c>
      <c r="B75" s="9" t="s">
        <v>119</v>
      </c>
      <c r="C75" s="3">
        <v>0</v>
      </c>
      <c r="D75" s="4">
        <v>0</v>
      </c>
      <c r="F75" s="5"/>
      <c r="G75" s="13"/>
      <c r="H75" s="3">
        <v>0</v>
      </c>
      <c r="J75" s="3">
        <f t="shared" si="2"/>
        <v>0</v>
      </c>
      <c r="K75" s="1" t="s">
        <v>125</v>
      </c>
      <c r="L75" s="1" t="s">
        <v>107</v>
      </c>
      <c r="M75" s="1" t="s">
        <v>146</v>
      </c>
      <c r="O75" s="1" t="s">
        <v>128</v>
      </c>
      <c r="P75" s="1" t="s">
        <v>129</v>
      </c>
      <c r="R75" s="3">
        <v>0</v>
      </c>
      <c r="S75" s="3">
        <v>0</v>
      </c>
      <c r="T75" s="3">
        <v>0</v>
      </c>
      <c r="V75" s="3">
        <v>0</v>
      </c>
      <c r="W75" s="3">
        <v>0</v>
      </c>
      <c r="X75" s="3">
        <v>0</v>
      </c>
      <c r="Y75" s="3"/>
      <c r="AA75" s="3">
        <v>0</v>
      </c>
      <c r="AB75" s="3">
        <v>0</v>
      </c>
      <c r="AC75" s="3">
        <v>0</v>
      </c>
      <c r="AE75" s="3">
        <v>0</v>
      </c>
      <c r="AF75" s="3">
        <v>0</v>
      </c>
      <c r="AG75" s="3">
        <v>0</v>
      </c>
      <c r="AI75" s="3">
        <v>0</v>
      </c>
      <c r="AJ75" s="3">
        <v>0</v>
      </c>
      <c r="AK75" s="3">
        <v>0</v>
      </c>
      <c r="AL75" s="3"/>
      <c r="AN75" s="3">
        <v>0</v>
      </c>
      <c r="AO75" s="3">
        <v>0</v>
      </c>
      <c r="AP75" s="3">
        <v>0</v>
      </c>
      <c r="AQ75" s="18"/>
      <c r="AR75" s="3">
        <v>0</v>
      </c>
      <c r="AS75" s="3">
        <v>0</v>
      </c>
      <c r="AT75" s="3">
        <v>0</v>
      </c>
      <c r="AU75" s="32">
        <f t="shared" si="4"/>
        <v>0</v>
      </c>
      <c r="AV75" s="3">
        <f t="shared" si="7"/>
        <v>0</v>
      </c>
      <c r="AW75" s="3">
        <f t="shared" si="7"/>
        <v>0</v>
      </c>
      <c r="AX75" s="3">
        <f t="shared" si="7"/>
        <v>0</v>
      </c>
      <c r="AY75" s="3">
        <f t="shared" si="3"/>
        <v>0</v>
      </c>
    </row>
    <row r="76" spans="1:52" x14ac:dyDescent="0.2">
      <c r="A76" s="1" t="s">
        <v>133</v>
      </c>
      <c r="B76" s="9" t="s">
        <v>119</v>
      </c>
      <c r="C76" s="3">
        <v>0</v>
      </c>
      <c r="D76" s="4">
        <v>0</v>
      </c>
      <c r="F76" s="5"/>
      <c r="G76" s="13"/>
      <c r="H76" s="3">
        <v>0</v>
      </c>
      <c r="J76" s="3">
        <f t="shared" si="2"/>
        <v>0</v>
      </c>
      <c r="K76" s="1" t="s">
        <v>134</v>
      </c>
      <c r="L76" s="1" t="s">
        <v>107</v>
      </c>
      <c r="M76" s="1" t="s">
        <v>132</v>
      </c>
      <c r="O76" s="1" t="s">
        <v>135</v>
      </c>
      <c r="P76" s="1" t="s">
        <v>130</v>
      </c>
      <c r="R76" s="3">
        <v>0</v>
      </c>
      <c r="S76" s="3">
        <v>0</v>
      </c>
      <c r="T76" s="3">
        <v>0</v>
      </c>
      <c r="V76" s="3">
        <v>0</v>
      </c>
      <c r="W76" s="3">
        <v>0</v>
      </c>
      <c r="X76" s="3">
        <v>0</v>
      </c>
      <c r="Y76" s="3"/>
      <c r="AA76" s="3">
        <v>0</v>
      </c>
      <c r="AB76" s="3">
        <v>0</v>
      </c>
      <c r="AC76" s="3">
        <v>0</v>
      </c>
      <c r="AE76" s="3">
        <v>0</v>
      </c>
      <c r="AF76" s="3">
        <v>0</v>
      </c>
      <c r="AG76" s="3">
        <v>0</v>
      </c>
      <c r="AI76" s="3">
        <v>0</v>
      </c>
      <c r="AJ76" s="3">
        <v>0</v>
      </c>
      <c r="AK76" s="3">
        <v>0</v>
      </c>
      <c r="AL76" s="3"/>
      <c r="AN76" s="3">
        <v>0</v>
      </c>
      <c r="AO76" s="3">
        <v>0</v>
      </c>
      <c r="AP76" s="3">
        <v>0</v>
      </c>
      <c r="AQ76" s="18"/>
      <c r="AR76" s="3">
        <v>0</v>
      </c>
      <c r="AS76" s="3">
        <v>0</v>
      </c>
      <c r="AT76" s="3">
        <v>0</v>
      </c>
      <c r="AU76" s="32">
        <f t="shared" si="4"/>
        <v>0</v>
      </c>
      <c r="AV76" s="3">
        <f t="shared" si="7"/>
        <v>0</v>
      </c>
      <c r="AW76" s="3">
        <f t="shared" si="7"/>
        <v>0</v>
      </c>
      <c r="AX76" s="3">
        <f t="shared" si="7"/>
        <v>0</v>
      </c>
      <c r="AY76" s="3">
        <f t="shared" si="3"/>
        <v>0</v>
      </c>
    </row>
    <row r="77" spans="1:52" s="56" customFormat="1" ht="13.5" thickBot="1" x14ac:dyDescent="0.25">
      <c r="A77" s="56" t="s">
        <v>53</v>
      </c>
      <c r="B77" s="86" t="s">
        <v>62</v>
      </c>
      <c r="C77" s="58">
        <v>824.11</v>
      </c>
      <c r="D77" s="59">
        <v>719.72</v>
      </c>
      <c r="F77" s="60"/>
      <c r="G77" s="86" t="s">
        <v>62</v>
      </c>
      <c r="H77" s="58">
        <v>396.42</v>
      </c>
      <c r="I77" s="87"/>
      <c r="J77" s="58">
        <f t="shared" si="2"/>
        <v>1940.25</v>
      </c>
      <c r="K77" s="56" t="s">
        <v>88</v>
      </c>
      <c r="L77" s="56" t="s">
        <v>192</v>
      </c>
      <c r="M77" s="56" t="s">
        <v>200</v>
      </c>
      <c r="N77" s="56">
        <v>14</v>
      </c>
      <c r="O77" s="56" t="s">
        <v>88</v>
      </c>
      <c r="P77" s="56" t="s">
        <v>53</v>
      </c>
      <c r="R77" s="58">
        <v>452.62</v>
      </c>
      <c r="S77" s="58">
        <v>395.28</v>
      </c>
      <c r="T77" s="58">
        <v>393.88</v>
      </c>
      <c r="U77" s="80"/>
      <c r="V77" s="58">
        <v>824.11</v>
      </c>
      <c r="W77" s="58">
        <v>719.72</v>
      </c>
      <c r="X77" s="58">
        <v>396.42</v>
      </c>
      <c r="Y77" s="58"/>
      <c r="Z77" s="61"/>
      <c r="AA77" s="58">
        <v>0</v>
      </c>
      <c r="AB77" s="58">
        <v>0</v>
      </c>
      <c r="AC77" s="58">
        <v>0</v>
      </c>
      <c r="AD77" s="62"/>
      <c r="AE77" s="58">
        <v>0</v>
      </c>
      <c r="AF77" s="58">
        <v>0</v>
      </c>
      <c r="AG77" s="58">
        <v>0</v>
      </c>
      <c r="AH77" s="62"/>
      <c r="AI77" s="58">
        <v>0</v>
      </c>
      <c r="AJ77" s="58">
        <v>0</v>
      </c>
      <c r="AK77" s="58">
        <v>0</v>
      </c>
      <c r="AL77" s="58"/>
      <c r="AM77" s="62"/>
      <c r="AN77" s="58">
        <v>0</v>
      </c>
      <c r="AO77" s="58">
        <v>0</v>
      </c>
      <c r="AP77" s="58">
        <v>0</v>
      </c>
      <c r="AQ77" s="62"/>
      <c r="AR77" s="58">
        <v>0</v>
      </c>
      <c r="AS77" s="58">
        <v>0</v>
      </c>
      <c r="AT77" s="58">
        <v>0</v>
      </c>
      <c r="AU77" s="63">
        <f t="shared" si="4"/>
        <v>0</v>
      </c>
      <c r="AV77" s="58">
        <f t="shared" si="7"/>
        <v>1276.73</v>
      </c>
      <c r="AW77" s="58">
        <f t="shared" si="7"/>
        <v>1115</v>
      </c>
      <c r="AX77" s="58">
        <f t="shared" si="7"/>
        <v>790.3</v>
      </c>
      <c r="AY77" s="58">
        <f t="shared" si="3"/>
        <v>3182.0299999999997</v>
      </c>
    </row>
    <row r="78" spans="1:52" s="56" customFormat="1" ht="13.5" thickBot="1" x14ac:dyDescent="0.25">
      <c r="A78" s="56" t="s">
        <v>54</v>
      </c>
      <c r="B78" s="86" t="s">
        <v>63</v>
      </c>
      <c r="C78" s="58">
        <v>76.86</v>
      </c>
      <c r="D78" s="59">
        <v>67.12</v>
      </c>
      <c r="E78" s="88">
        <f>SUM(C8:C78)</f>
        <v>36237.710000000014</v>
      </c>
      <c r="F78" s="89">
        <f>SUM(D8:D78)</f>
        <v>25418.05</v>
      </c>
      <c r="G78" s="86" t="s">
        <v>97</v>
      </c>
      <c r="H78" s="58">
        <v>396.42</v>
      </c>
      <c r="I78" s="90">
        <f>SUM(H8:H78)</f>
        <v>13698.269999999993</v>
      </c>
      <c r="J78" s="58">
        <f>C78+D78+H78</f>
        <v>540.40000000000009</v>
      </c>
      <c r="K78" s="56" t="s">
        <v>88</v>
      </c>
      <c r="L78" s="56" t="s">
        <v>192</v>
      </c>
      <c r="M78" s="56" t="s">
        <v>200</v>
      </c>
      <c r="N78" s="56">
        <v>15</v>
      </c>
      <c r="O78" s="56" t="s">
        <v>88</v>
      </c>
      <c r="P78" s="56" t="s">
        <v>54</v>
      </c>
      <c r="R78" s="58">
        <v>51.24</v>
      </c>
      <c r="S78" s="58">
        <v>44.75</v>
      </c>
      <c r="T78" s="58">
        <v>394.04</v>
      </c>
      <c r="U78" s="80"/>
      <c r="V78" s="58">
        <v>76.86</v>
      </c>
      <c r="W78" s="58">
        <v>67.12</v>
      </c>
      <c r="X78" s="58">
        <v>396.42</v>
      </c>
      <c r="Y78" s="58"/>
      <c r="Z78" s="61"/>
      <c r="AA78" s="58">
        <v>0</v>
      </c>
      <c r="AB78" s="58">
        <v>0</v>
      </c>
      <c r="AC78" s="58">
        <v>0</v>
      </c>
      <c r="AD78" s="62"/>
      <c r="AE78" s="58">
        <v>0</v>
      </c>
      <c r="AF78" s="58">
        <v>0</v>
      </c>
      <c r="AG78" s="58">
        <v>0</v>
      </c>
      <c r="AH78" s="62"/>
      <c r="AI78" s="58">
        <v>0</v>
      </c>
      <c r="AJ78" s="58">
        <v>0</v>
      </c>
      <c r="AK78" s="58">
        <v>0</v>
      </c>
      <c r="AL78" s="58"/>
      <c r="AM78" s="62"/>
      <c r="AN78" s="58">
        <v>0</v>
      </c>
      <c r="AO78" s="58">
        <v>0</v>
      </c>
      <c r="AP78" s="58">
        <v>0</v>
      </c>
      <c r="AQ78" s="62"/>
      <c r="AR78" s="58">
        <v>0</v>
      </c>
      <c r="AS78" s="58">
        <v>0</v>
      </c>
      <c r="AT78" s="58">
        <v>0</v>
      </c>
      <c r="AU78" s="63">
        <f t="shared" si="4"/>
        <v>0</v>
      </c>
      <c r="AV78" s="58">
        <f t="shared" si="7"/>
        <v>128.1</v>
      </c>
      <c r="AW78" s="58">
        <f t="shared" si="7"/>
        <v>111.87</v>
      </c>
      <c r="AX78" s="58">
        <f t="shared" si="7"/>
        <v>790.46</v>
      </c>
      <c r="AY78" s="58">
        <f t="shared" si="3"/>
        <v>1030.43</v>
      </c>
    </row>
    <row r="79" spans="1:52" x14ac:dyDescent="0.2">
      <c r="A79" s="1" t="s">
        <v>55</v>
      </c>
      <c r="B79" s="14" t="s">
        <v>124</v>
      </c>
      <c r="C79" s="3">
        <v>136.63999999999999</v>
      </c>
      <c r="D79" s="4">
        <v>119.33</v>
      </c>
      <c r="E79" s="12"/>
      <c r="F79" s="2"/>
      <c r="G79" s="14" t="s">
        <v>124</v>
      </c>
      <c r="H79" s="3">
        <v>264.88</v>
      </c>
      <c r="I79" s="67"/>
      <c r="J79" s="3">
        <f t="shared" si="2"/>
        <v>520.84999999999991</v>
      </c>
      <c r="K79" s="1" t="s">
        <v>90</v>
      </c>
      <c r="L79" s="1" t="s">
        <v>192</v>
      </c>
      <c r="M79" s="1" t="s">
        <v>197</v>
      </c>
      <c r="O79" s="1" t="s">
        <v>90</v>
      </c>
      <c r="P79" s="1" t="s">
        <v>55</v>
      </c>
      <c r="R79" s="3">
        <v>166.53</v>
      </c>
      <c r="S79" s="3">
        <v>145.43</v>
      </c>
      <c r="T79" s="3">
        <v>262.23</v>
      </c>
      <c r="U79" s="77">
        <v>23936</v>
      </c>
      <c r="V79" s="3">
        <v>136.63999999999999</v>
      </c>
      <c r="W79" s="3">
        <v>119.33</v>
      </c>
      <c r="X79" s="3">
        <v>264.88</v>
      </c>
      <c r="Y79" s="3"/>
      <c r="AA79" s="3">
        <v>0</v>
      </c>
      <c r="AB79" s="3">
        <v>0</v>
      </c>
      <c r="AC79" s="3">
        <v>0</v>
      </c>
      <c r="AE79" s="3">
        <v>0</v>
      </c>
      <c r="AF79" s="3">
        <v>0</v>
      </c>
      <c r="AG79" s="3">
        <v>0</v>
      </c>
      <c r="AI79" s="3">
        <v>0</v>
      </c>
      <c r="AJ79" s="3">
        <v>0</v>
      </c>
      <c r="AK79" s="3">
        <v>0</v>
      </c>
      <c r="AL79" s="3"/>
      <c r="AN79" s="3">
        <v>0</v>
      </c>
      <c r="AO79" s="3">
        <v>0</v>
      </c>
      <c r="AP79" s="3">
        <v>0</v>
      </c>
      <c r="AQ79" s="18"/>
      <c r="AR79" s="3">
        <v>0</v>
      </c>
      <c r="AS79" s="3">
        <v>0</v>
      </c>
      <c r="AT79" s="3">
        <v>0</v>
      </c>
      <c r="AU79" s="32">
        <f t="shared" si="4"/>
        <v>23936</v>
      </c>
      <c r="AV79" s="3">
        <f t="shared" si="7"/>
        <v>303.16999999999996</v>
      </c>
      <c r="AW79" s="3">
        <f t="shared" si="7"/>
        <v>264.76</v>
      </c>
      <c r="AX79" s="3">
        <f t="shared" si="7"/>
        <v>527.11</v>
      </c>
      <c r="AY79" s="3">
        <f t="shared" si="3"/>
        <v>1095.04</v>
      </c>
    </row>
    <row r="80" spans="1:52" x14ac:dyDescent="0.2">
      <c r="A80" s="1" t="s">
        <v>57</v>
      </c>
      <c r="B80" s="14"/>
      <c r="C80" s="3">
        <v>358.68</v>
      </c>
      <c r="D80" s="4">
        <v>313.24</v>
      </c>
      <c r="E80" s="12"/>
      <c r="F80" s="2"/>
      <c r="G80" s="14"/>
      <c r="H80" s="3">
        <v>396.42</v>
      </c>
      <c r="J80" s="3">
        <f t="shared" si="2"/>
        <v>1068.3400000000001</v>
      </c>
      <c r="K80" s="1" t="s">
        <v>90</v>
      </c>
      <c r="L80" s="1" t="s">
        <v>192</v>
      </c>
      <c r="M80" s="1" t="s">
        <v>197</v>
      </c>
      <c r="O80" s="1" t="s">
        <v>90</v>
      </c>
      <c r="P80" s="1" t="s">
        <v>57</v>
      </c>
      <c r="R80" s="3">
        <v>307.44</v>
      </c>
      <c r="S80" s="3">
        <v>268.5</v>
      </c>
      <c r="T80" s="3">
        <v>392.45</v>
      </c>
      <c r="U80" s="77">
        <v>62832</v>
      </c>
      <c r="V80" s="3">
        <v>358.68</v>
      </c>
      <c r="W80" s="3">
        <v>313.24</v>
      </c>
      <c r="X80" s="3">
        <v>396.42</v>
      </c>
      <c r="Y80" s="3"/>
      <c r="AA80" s="3">
        <v>0</v>
      </c>
      <c r="AB80" s="3">
        <v>0</v>
      </c>
      <c r="AC80" s="3">
        <v>0</v>
      </c>
      <c r="AE80" s="3">
        <v>0</v>
      </c>
      <c r="AF80" s="3">
        <v>0</v>
      </c>
      <c r="AG80" s="3">
        <v>0</v>
      </c>
      <c r="AI80" s="3">
        <v>0</v>
      </c>
      <c r="AJ80" s="3">
        <v>0</v>
      </c>
      <c r="AK80" s="3">
        <v>0</v>
      </c>
      <c r="AL80" s="3"/>
      <c r="AN80" s="3">
        <v>0</v>
      </c>
      <c r="AO80" s="3">
        <v>0</v>
      </c>
      <c r="AP80" s="3">
        <v>0</v>
      </c>
      <c r="AQ80" s="18"/>
      <c r="AR80" s="3">
        <v>0</v>
      </c>
      <c r="AS80" s="3">
        <v>0</v>
      </c>
      <c r="AT80" s="3">
        <v>0</v>
      </c>
      <c r="AU80" s="32">
        <f t="shared" si="4"/>
        <v>62832</v>
      </c>
      <c r="AV80" s="3">
        <f t="shared" si="7"/>
        <v>666.12</v>
      </c>
      <c r="AW80" s="3">
        <f t="shared" si="7"/>
        <v>581.74</v>
      </c>
      <c r="AX80" s="3">
        <f t="shared" si="7"/>
        <v>788.87</v>
      </c>
      <c r="AY80" s="3">
        <f t="shared" ref="AY80:AY84" si="8">SUM(AV80:AX80)</f>
        <v>2036.73</v>
      </c>
    </row>
    <row r="81" spans="1:51" ht="13.5" thickBot="1" x14ac:dyDescent="0.25">
      <c r="A81" s="1" t="s">
        <v>58</v>
      </c>
      <c r="B81" s="14" t="s">
        <v>124</v>
      </c>
      <c r="C81" s="3">
        <v>145.18</v>
      </c>
      <c r="D81" s="4">
        <v>126.79</v>
      </c>
      <c r="E81" s="12"/>
      <c r="F81" s="2"/>
      <c r="G81" s="14" t="s">
        <v>124</v>
      </c>
      <c r="H81" s="3">
        <v>264.88</v>
      </c>
      <c r="J81" s="3">
        <f t="shared" ref="J81:J82" si="9">C81+D81+H81</f>
        <v>536.85</v>
      </c>
      <c r="K81" s="1" t="s">
        <v>91</v>
      </c>
      <c r="L81" s="1" t="s">
        <v>192</v>
      </c>
      <c r="M81" s="55" t="s">
        <v>196</v>
      </c>
      <c r="O81" s="1" t="s">
        <v>91</v>
      </c>
      <c r="P81" s="1" t="s">
        <v>58</v>
      </c>
      <c r="R81" s="3">
        <v>115.29</v>
      </c>
      <c r="S81" s="3">
        <v>100.69</v>
      </c>
      <c r="T81" s="3">
        <v>260.97000000000003</v>
      </c>
      <c r="V81" s="3">
        <v>145.18</v>
      </c>
      <c r="W81" s="3">
        <v>126.79</v>
      </c>
      <c r="X81" s="3">
        <v>264.88</v>
      </c>
      <c r="Y81" s="3"/>
      <c r="AA81" s="3">
        <v>0</v>
      </c>
      <c r="AB81" s="3">
        <v>0</v>
      </c>
      <c r="AC81" s="3">
        <v>0</v>
      </c>
      <c r="AE81" s="3">
        <v>0</v>
      </c>
      <c r="AF81" s="3">
        <v>0</v>
      </c>
      <c r="AG81" s="3">
        <v>0</v>
      </c>
      <c r="AI81" s="3">
        <v>0</v>
      </c>
      <c r="AJ81" s="3">
        <v>0</v>
      </c>
      <c r="AK81" s="3">
        <v>0</v>
      </c>
      <c r="AL81" s="3"/>
      <c r="AN81" s="3">
        <v>0</v>
      </c>
      <c r="AO81" s="3">
        <v>0</v>
      </c>
      <c r="AP81" s="3">
        <v>0</v>
      </c>
      <c r="AQ81" s="18"/>
      <c r="AR81" s="3">
        <v>0</v>
      </c>
      <c r="AS81" s="3">
        <v>0</v>
      </c>
      <c r="AT81" s="3">
        <v>0</v>
      </c>
      <c r="AU81" s="32">
        <f t="shared" si="4"/>
        <v>0</v>
      </c>
      <c r="AV81" s="3">
        <f t="shared" si="7"/>
        <v>260.47000000000003</v>
      </c>
      <c r="AW81" s="3">
        <f t="shared" si="7"/>
        <v>227.48000000000002</v>
      </c>
      <c r="AX81" s="3">
        <f t="shared" si="7"/>
        <v>525.85</v>
      </c>
      <c r="AY81" s="3">
        <f t="shared" si="8"/>
        <v>1013.8000000000001</v>
      </c>
    </row>
    <row r="82" spans="1:51" ht="13.5" thickBot="1" x14ac:dyDescent="0.25">
      <c r="A82" s="1" t="s">
        <v>59</v>
      </c>
      <c r="B82" s="30" t="s">
        <v>145</v>
      </c>
      <c r="C82" s="3">
        <f>145.18+85.4</f>
        <v>230.58</v>
      </c>
      <c r="D82" s="4">
        <f>126.79+74.58</f>
        <v>201.37</v>
      </c>
      <c r="E82" s="47">
        <f>SUM(C79:C82)</f>
        <v>871.08</v>
      </c>
      <c r="F82" s="15">
        <f>SUM(D79:D82)</f>
        <v>760.73</v>
      </c>
      <c r="G82" s="30" t="s">
        <v>95</v>
      </c>
      <c r="H82" s="3">
        <f>264.88+261.81</f>
        <v>526.69000000000005</v>
      </c>
      <c r="I82" s="68">
        <f>SUM(H79:H82)</f>
        <v>1452.87</v>
      </c>
      <c r="J82" s="3">
        <f t="shared" si="9"/>
        <v>958.6400000000001</v>
      </c>
      <c r="K82" s="1" t="s">
        <v>92</v>
      </c>
      <c r="L82" s="1" t="s">
        <v>192</v>
      </c>
      <c r="M82" s="1" t="s">
        <v>162</v>
      </c>
      <c r="O82" s="1" t="s">
        <v>92</v>
      </c>
      <c r="P82" s="1" t="s">
        <v>59</v>
      </c>
      <c r="R82" s="3">
        <v>0</v>
      </c>
      <c r="S82" s="3">
        <v>0</v>
      </c>
      <c r="T82" s="3">
        <v>0</v>
      </c>
      <c r="U82" s="77">
        <v>25432</v>
      </c>
      <c r="V82" s="3">
        <v>145.18</v>
      </c>
      <c r="W82" s="3">
        <v>126.79</v>
      </c>
      <c r="X82" s="3">
        <v>264.88</v>
      </c>
      <c r="Y82" s="3"/>
      <c r="AA82" s="3">
        <v>0</v>
      </c>
      <c r="AB82" s="3">
        <v>0</v>
      </c>
      <c r="AC82" s="3">
        <v>0</v>
      </c>
      <c r="AE82" s="3">
        <v>0</v>
      </c>
      <c r="AF82" s="3">
        <v>0</v>
      </c>
      <c r="AG82" s="3">
        <v>0</v>
      </c>
      <c r="AI82" s="3">
        <v>0</v>
      </c>
      <c r="AJ82" s="3">
        <v>0</v>
      </c>
      <c r="AK82" s="3">
        <v>0</v>
      </c>
      <c r="AL82" s="3"/>
      <c r="AN82" s="3">
        <v>0</v>
      </c>
      <c r="AO82" s="3">
        <v>0</v>
      </c>
      <c r="AP82" s="3">
        <v>0</v>
      </c>
      <c r="AQ82" s="18"/>
      <c r="AR82" s="3">
        <v>0</v>
      </c>
      <c r="AS82" s="3">
        <v>0</v>
      </c>
      <c r="AT82" s="3">
        <v>0</v>
      </c>
      <c r="AU82" s="32">
        <f t="shared" si="4"/>
        <v>25432</v>
      </c>
      <c r="AV82" s="3">
        <f t="shared" si="7"/>
        <v>145.18</v>
      </c>
      <c r="AW82" s="3">
        <f t="shared" si="7"/>
        <v>126.79</v>
      </c>
      <c r="AX82" s="3">
        <f t="shared" si="7"/>
        <v>264.88</v>
      </c>
      <c r="AY82" s="3">
        <f t="shared" si="8"/>
        <v>536.85</v>
      </c>
    </row>
    <row r="83" spans="1:51" ht="13.5" thickBot="1" x14ac:dyDescent="0.25">
      <c r="A83" s="1" t="s">
        <v>60</v>
      </c>
      <c r="B83" s="14" t="s">
        <v>62</v>
      </c>
      <c r="C83" s="3">
        <v>118.87</v>
      </c>
      <c r="D83" s="4">
        <v>0</v>
      </c>
      <c r="E83" s="12"/>
      <c r="F83" s="2"/>
      <c r="G83" s="14" t="s">
        <v>62</v>
      </c>
      <c r="H83" s="3">
        <v>0</v>
      </c>
      <c r="J83" s="3">
        <f>C83+D83+H83</f>
        <v>118.87</v>
      </c>
      <c r="K83" s="1" t="s">
        <v>93</v>
      </c>
      <c r="L83" s="1" t="s">
        <v>192</v>
      </c>
      <c r="M83" s="1" t="s">
        <v>195</v>
      </c>
      <c r="O83" s="1" t="s">
        <v>93</v>
      </c>
      <c r="P83" s="1" t="s">
        <v>60</v>
      </c>
      <c r="R83" s="3">
        <v>118.87</v>
      </c>
      <c r="S83" s="3">
        <v>0</v>
      </c>
      <c r="T83" s="3">
        <v>0</v>
      </c>
      <c r="V83" s="3">
        <v>118.87</v>
      </c>
      <c r="W83" s="3">
        <v>0</v>
      </c>
      <c r="X83" s="3">
        <v>0</v>
      </c>
      <c r="Y83" s="3"/>
      <c r="AA83" s="3">
        <v>0</v>
      </c>
      <c r="AB83" s="3">
        <v>0</v>
      </c>
      <c r="AC83" s="3">
        <v>0</v>
      </c>
      <c r="AE83" s="3">
        <v>0</v>
      </c>
      <c r="AF83" s="3">
        <v>0</v>
      </c>
      <c r="AG83" s="3">
        <v>0</v>
      </c>
      <c r="AI83" s="3">
        <v>0</v>
      </c>
      <c r="AJ83" s="3">
        <v>0</v>
      </c>
      <c r="AK83" s="3">
        <v>0</v>
      </c>
      <c r="AL83" s="3"/>
      <c r="AN83" s="3">
        <v>0</v>
      </c>
      <c r="AO83" s="3">
        <v>0</v>
      </c>
      <c r="AP83" s="3">
        <v>0</v>
      </c>
      <c r="AQ83" s="18"/>
      <c r="AR83" s="3">
        <v>0</v>
      </c>
      <c r="AS83" s="3">
        <v>0</v>
      </c>
      <c r="AT83" s="3">
        <v>0</v>
      </c>
      <c r="AU83" s="32">
        <f t="shared" si="4"/>
        <v>0</v>
      </c>
      <c r="AV83" s="3">
        <f t="shared" si="7"/>
        <v>237.74</v>
      </c>
      <c r="AW83" s="3">
        <f t="shared" si="7"/>
        <v>0</v>
      </c>
      <c r="AX83" s="3">
        <f t="shared" si="7"/>
        <v>0</v>
      </c>
      <c r="AY83" s="3">
        <f t="shared" si="8"/>
        <v>237.74</v>
      </c>
    </row>
    <row r="84" spans="1:51" ht="13.5" thickBot="1" x14ac:dyDescent="0.25">
      <c r="A84" s="1" t="s">
        <v>61</v>
      </c>
      <c r="B84" s="14" t="s">
        <v>64</v>
      </c>
      <c r="C84" s="3">
        <v>81.13</v>
      </c>
      <c r="D84" s="4">
        <v>74.400000000000006</v>
      </c>
      <c r="E84" s="48">
        <f>C83+C84</f>
        <v>200</v>
      </c>
      <c r="F84" s="16">
        <f>D83+D84</f>
        <v>74.400000000000006</v>
      </c>
      <c r="G84" s="14" t="s">
        <v>96</v>
      </c>
      <c r="H84" s="3">
        <v>135.16</v>
      </c>
      <c r="I84" s="68">
        <f>H83+H84</f>
        <v>135.16</v>
      </c>
      <c r="J84" s="3">
        <f>C84+D84+H84</f>
        <v>290.69</v>
      </c>
      <c r="K84" s="1" t="s">
        <v>93</v>
      </c>
      <c r="L84" s="1" t="s">
        <v>192</v>
      </c>
      <c r="M84" s="1" t="s">
        <v>195</v>
      </c>
      <c r="O84" s="1" t="s">
        <v>93</v>
      </c>
      <c r="P84" s="1" t="s">
        <v>61</v>
      </c>
      <c r="R84" s="3">
        <v>89.67</v>
      </c>
      <c r="S84" s="3">
        <v>82.24</v>
      </c>
      <c r="T84" s="3">
        <v>132.72</v>
      </c>
      <c r="V84" s="3">
        <v>81.13</v>
      </c>
      <c r="W84" s="3">
        <v>74.400000000000006</v>
      </c>
      <c r="X84" s="3">
        <v>135.16</v>
      </c>
      <c r="Y84" s="3"/>
      <c r="AA84" s="3">
        <v>0</v>
      </c>
      <c r="AB84" s="3">
        <v>0</v>
      </c>
      <c r="AC84" s="3">
        <v>0</v>
      </c>
      <c r="AE84" s="3">
        <v>0</v>
      </c>
      <c r="AF84" s="3">
        <v>0</v>
      </c>
      <c r="AG84" s="3">
        <v>0</v>
      </c>
      <c r="AI84" s="3">
        <v>0</v>
      </c>
      <c r="AJ84" s="3">
        <v>0</v>
      </c>
      <c r="AK84" s="3">
        <v>0</v>
      </c>
      <c r="AL84" s="3"/>
      <c r="AN84" s="3">
        <v>0</v>
      </c>
      <c r="AO84" s="3">
        <v>0</v>
      </c>
      <c r="AP84" s="3">
        <v>0</v>
      </c>
      <c r="AQ84" s="18"/>
      <c r="AR84" s="3">
        <v>0</v>
      </c>
      <c r="AS84" s="3">
        <v>0</v>
      </c>
      <c r="AT84" s="3">
        <v>0</v>
      </c>
      <c r="AU84" s="32">
        <f t="shared" si="4"/>
        <v>0</v>
      </c>
      <c r="AV84" s="3">
        <f t="shared" si="7"/>
        <v>170.8</v>
      </c>
      <c r="AW84" s="3">
        <f t="shared" si="7"/>
        <v>156.63999999999999</v>
      </c>
      <c r="AX84" s="3">
        <f t="shared" si="7"/>
        <v>267.88</v>
      </c>
      <c r="AY84" s="3">
        <f t="shared" si="8"/>
        <v>595.31999999999994</v>
      </c>
    </row>
    <row r="85" spans="1:51" ht="13.5" thickBot="1" x14ac:dyDescent="0.25">
      <c r="A85" s="1" t="s">
        <v>121</v>
      </c>
      <c r="B85" s="25" t="s">
        <v>112</v>
      </c>
      <c r="C85" s="50"/>
      <c r="D85" s="51"/>
      <c r="E85" s="49">
        <f>SUM(E8:E84)</f>
        <v>37308.790000000015</v>
      </c>
      <c r="F85" s="17">
        <f>SUM(F8:F84)</f>
        <v>26253.18</v>
      </c>
      <c r="G85" s="50"/>
      <c r="H85" s="52">
        <v>0</v>
      </c>
      <c r="I85" s="69">
        <f>SUM(I8:I84)</f>
        <v>15286.299999999992</v>
      </c>
      <c r="J85" s="53">
        <f>SUM(J8:J84)</f>
        <v>78848.26999999996</v>
      </c>
      <c r="K85" s="54"/>
      <c r="L85" s="54"/>
      <c r="M85" s="54"/>
      <c r="N85" s="51"/>
      <c r="O85" s="26" t="s">
        <v>141</v>
      </c>
      <c r="P85" s="26"/>
      <c r="Q85" s="26"/>
      <c r="R85" s="29">
        <f>SUM(R8:R84)</f>
        <v>34142.720000000016</v>
      </c>
      <c r="S85" s="29">
        <f t="shared" ref="S85:AY85" si="10">SUM(S8:S84)</f>
        <v>26047.699999999993</v>
      </c>
      <c r="T85" s="29">
        <f t="shared" si="10"/>
        <v>14859.830000000002</v>
      </c>
      <c r="U85" s="81"/>
      <c r="V85" s="29">
        <f>SUM(V8:V84)</f>
        <v>37018.430000000015</v>
      </c>
      <c r="W85" s="29">
        <f t="shared" si="10"/>
        <v>26003.330000000005</v>
      </c>
      <c r="X85" s="29">
        <f t="shared" si="10"/>
        <v>15024.489999999991</v>
      </c>
      <c r="Y85" s="29"/>
      <c r="Z85" s="39"/>
      <c r="AA85" s="29">
        <f t="shared" si="10"/>
        <v>0</v>
      </c>
      <c r="AB85" s="29">
        <f t="shared" si="10"/>
        <v>0</v>
      </c>
      <c r="AC85" s="29">
        <f t="shared" si="10"/>
        <v>0</v>
      </c>
      <c r="AD85" s="45"/>
      <c r="AE85" s="29">
        <f>SUM(AE8:AE84)</f>
        <v>0</v>
      </c>
      <c r="AF85" s="29">
        <f t="shared" si="10"/>
        <v>0</v>
      </c>
      <c r="AG85" s="29">
        <f t="shared" si="10"/>
        <v>0</v>
      </c>
      <c r="AH85" s="45"/>
      <c r="AI85" s="29">
        <f t="shared" si="10"/>
        <v>0</v>
      </c>
      <c r="AJ85" s="29">
        <f t="shared" si="10"/>
        <v>0</v>
      </c>
      <c r="AK85" s="29">
        <f t="shared" si="10"/>
        <v>0</v>
      </c>
      <c r="AL85" s="29"/>
      <c r="AM85" s="45"/>
      <c r="AN85" s="29">
        <f t="shared" si="10"/>
        <v>0</v>
      </c>
      <c r="AO85" s="29">
        <f t="shared" si="10"/>
        <v>0</v>
      </c>
      <c r="AP85" s="29">
        <f t="shared" si="10"/>
        <v>0</v>
      </c>
      <c r="AQ85" s="29"/>
      <c r="AR85" s="29">
        <f t="shared" si="10"/>
        <v>0</v>
      </c>
      <c r="AS85" s="29">
        <f t="shared" si="10"/>
        <v>0</v>
      </c>
      <c r="AT85" s="29">
        <f t="shared" si="10"/>
        <v>0</v>
      </c>
      <c r="AU85" s="33">
        <f t="shared" si="10"/>
        <v>210188</v>
      </c>
      <c r="AV85" s="29">
        <f t="shared" si="10"/>
        <v>71161.150000000009</v>
      </c>
      <c r="AW85" s="29">
        <f t="shared" si="10"/>
        <v>52051.03</v>
      </c>
      <c r="AX85" s="29">
        <f t="shared" si="10"/>
        <v>29884.32</v>
      </c>
      <c r="AY85" s="29">
        <f t="shared" si="10"/>
        <v>153096.49999999997</v>
      </c>
    </row>
    <row r="86" spans="1:51" x14ac:dyDescent="0.2">
      <c r="B86" s="12"/>
    </row>
    <row r="87" spans="1:51" ht="13.5" thickBot="1" x14ac:dyDescent="0.25">
      <c r="F87" s="3"/>
      <c r="I87" s="70"/>
      <c r="J87" s="3"/>
      <c r="T87" s="34">
        <f>SUM(R85:T85)</f>
        <v>75050.250000000015</v>
      </c>
      <c r="U87" s="82"/>
      <c r="V87" s="3"/>
      <c r="AA87" s="3"/>
      <c r="AE87" s="3"/>
    </row>
    <row r="88" spans="1:51" ht="13.5" thickTop="1" x14ac:dyDescent="0.2">
      <c r="C88" s="8"/>
      <c r="D88" s="8"/>
      <c r="E88" s="3"/>
      <c r="J88" s="18"/>
      <c r="AE88" s="3"/>
    </row>
    <row r="89" spans="1:51" x14ac:dyDescent="0.2">
      <c r="A89" s="27"/>
      <c r="D89" s="8"/>
      <c r="E89" s="3"/>
      <c r="V89" s="3"/>
    </row>
    <row r="90" spans="1:51" x14ac:dyDescent="0.2">
      <c r="E90" s="3"/>
      <c r="G90" s="3"/>
      <c r="J90" s="3"/>
      <c r="S90" s="3"/>
      <c r="AA90" s="35" t="s">
        <v>138</v>
      </c>
      <c r="AC90" s="1" t="s">
        <v>149</v>
      </c>
    </row>
    <row r="91" spans="1:51" x14ac:dyDescent="0.2">
      <c r="E91" s="3"/>
      <c r="V91" s="3"/>
      <c r="AC91" s="1" t="s">
        <v>110</v>
      </c>
      <c r="AE91" s="3">
        <f>R85+V85+AA85+AE85+AI85+AN85</f>
        <v>71161.150000000023</v>
      </c>
    </row>
    <row r="92" spans="1:51" x14ac:dyDescent="0.2">
      <c r="R92" s="3"/>
      <c r="S92" s="3"/>
      <c r="T92" s="3"/>
      <c r="AC92" s="1" t="s">
        <v>109</v>
      </c>
      <c r="AE92" s="3">
        <f>S85+W85+AB85+AF85+AJ85+AO85</f>
        <v>52051.03</v>
      </c>
    </row>
    <row r="93" spans="1:51" x14ac:dyDescent="0.2">
      <c r="AC93" s="1" t="s">
        <v>139</v>
      </c>
      <c r="AE93" s="28">
        <f>T85+X85+AC85+AG85+AK85+AP85</f>
        <v>29884.319999999992</v>
      </c>
    </row>
    <row r="94" spans="1:51" ht="13.5" thickBot="1" x14ac:dyDescent="0.25">
      <c r="AC94" s="1" t="s">
        <v>140</v>
      </c>
      <c r="AE94" s="29">
        <f>SUM(AE91:AE93)</f>
        <v>153096.5</v>
      </c>
    </row>
    <row r="95" spans="1:51" ht="13.5" thickTop="1" x14ac:dyDescent="0.2"/>
    <row r="97" spans="1:1" x14ac:dyDescent="0.2">
      <c r="A97" s="1" t="s">
        <v>136</v>
      </c>
    </row>
    <row r="131" spans="7:9" x14ac:dyDescent="0.2">
      <c r="G131" s="18"/>
      <c r="I131" s="71"/>
    </row>
  </sheetData>
  <mergeCells count="9">
    <mergeCell ref="Q6:T6"/>
    <mergeCell ref="U6:X6"/>
    <mergeCell ref="AU6:AX6"/>
    <mergeCell ref="A1:M1"/>
    <mergeCell ref="O1:AG1"/>
    <mergeCell ref="A2:M2"/>
    <mergeCell ref="O2:AG2"/>
    <mergeCell ref="A3:M3"/>
    <mergeCell ref="O3:AG3"/>
  </mergeCells>
  <printOptions horizontalCentered="1" gridLines="1"/>
  <pageMargins left="0.2" right="0.2" top="0.75" bottom="0.75" header="0.3" footer="0.3"/>
  <pageSetup paperSize="5" scale="74" orientation="landscape" r:id="rId1"/>
  <colBreaks count="1" manualBreakCount="1">
    <brk id="3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1"/>
  <sheetViews>
    <sheetView zoomScaleNormal="100" workbookViewId="0">
      <pane xSplit="1" ySplit="7" topLeftCell="B59" activePane="bottomRight" state="frozen"/>
      <selection pane="topRight" activeCell="B1" sqref="B1"/>
      <selection pane="bottomLeft" activeCell="A8" sqref="A8"/>
      <selection pane="bottomRight" activeCell="A73" sqref="A73"/>
    </sheetView>
  </sheetViews>
  <sheetFormatPr defaultColWidth="9.140625" defaultRowHeight="12.75" x14ac:dyDescent="0.2"/>
  <cols>
    <col min="1" max="1" width="14.140625" style="1" customWidth="1"/>
    <col min="2" max="2" width="25.5703125" style="1" customWidth="1"/>
    <col min="3" max="3" width="11.28515625" style="1" bestFit="1" customWidth="1"/>
    <col min="4" max="4" width="11.140625" style="1" customWidth="1"/>
    <col min="5" max="5" width="10.28515625" style="1" bestFit="1" customWidth="1"/>
    <col min="6" max="6" width="10.140625" style="1" customWidth="1"/>
    <col min="7" max="7" width="21.140625" style="1" customWidth="1"/>
    <col min="8" max="8" width="9.28515625" style="1" bestFit="1" customWidth="1"/>
    <col min="9" max="9" width="10.5703125" style="75" customWidth="1"/>
    <col min="10" max="10" width="10.28515625" style="1" bestFit="1" customWidth="1"/>
    <col min="11" max="11" width="9.85546875" style="1" customWidth="1"/>
    <col min="12" max="12" width="5.140625" style="1" customWidth="1"/>
    <col min="13" max="13" width="18" style="1" customWidth="1"/>
    <col min="14" max="14" width="3.5703125" style="1" customWidth="1"/>
    <col min="15" max="15" width="10" style="1" customWidth="1"/>
    <col min="16" max="17" width="11.140625" style="1" customWidth="1"/>
    <col min="18" max="18" width="11.7109375" style="1" customWidth="1"/>
    <col min="19" max="19" width="11.28515625" style="1" customWidth="1"/>
    <col min="20" max="20" width="10.28515625" style="1" customWidth="1"/>
    <col min="21" max="21" width="10.28515625" style="37" customWidth="1"/>
    <col min="22" max="22" width="9.85546875" style="1" customWidth="1"/>
    <col min="23" max="23" width="10.140625" style="1" customWidth="1"/>
    <col min="24" max="24" width="9.85546875" style="1" customWidth="1"/>
    <col min="25" max="25" width="2.42578125" style="1" customWidth="1"/>
    <col min="26" max="26" width="10.28515625" style="37" customWidth="1"/>
    <col min="27" max="27" width="10.28515625" style="1" customWidth="1"/>
    <col min="28" max="28" width="12.28515625" style="1" customWidth="1"/>
    <col min="29" max="29" width="10" style="1" customWidth="1"/>
    <col min="30" max="30" width="10.28515625" style="18" customWidth="1"/>
    <col min="31" max="31" width="11.28515625" style="1" bestFit="1" customWidth="1"/>
    <col min="32" max="32" width="10" style="1" customWidth="1"/>
    <col min="33" max="33" width="10.28515625" style="1" bestFit="1" customWidth="1"/>
    <col min="34" max="34" width="10.28515625" style="18" customWidth="1"/>
    <col min="35" max="36" width="10.140625" style="1" customWidth="1"/>
    <col min="37" max="37" width="9.85546875" style="1" customWidth="1"/>
    <col min="38" max="38" width="2.140625" style="1" customWidth="1"/>
    <col min="39" max="39" width="10.28515625" style="18" customWidth="1"/>
    <col min="40" max="40" width="10.140625" style="1" customWidth="1"/>
    <col min="41" max="41" width="10.42578125" style="1" customWidth="1"/>
    <col min="42" max="42" width="9.85546875" style="1" customWidth="1"/>
    <col min="43" max="43" width="10.28515625" style="1" customWidth="1"/>
    <col min="44" max="46" width="10.140625" style="1" customWidth="1"/>
    <col min="47" max="47" width="9.85546875" style="1" customWidth="1"/>
    <col min="48" max="48" width="11.140625" style="1" bestFit="1" customWidth="1"/>
    <col min="49" max="49" width="11.28515625" style="1" bestFit="1" customWidth="1"/>
    <col min="50" max="50" width="9.85546875" style="1" customWidth="1"/>
    <col min="51" max="51" width="14.140625" style="1" customWidth="1"/>
    <col min="52" max="16384" width="9.140625" style="1"/>
  </cols>
  <sheetData>
    <row r="1" spans="1:51" ht="14.25" x14ac:dyDescent="0.2">
      <c r="A1" s="290" t="str">
        <f>O1</f>
        <v>CITY OF SANTA MONICA UTILITY BILL - 2017-2018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2"/>
      <c r="O1" s="290" t="s">
        <v>169</v>
      </c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2"/>
      <c r="AH1" s="46"/>
    </row>
    <row r="2" spans="1:51" ht="14.25" x14ac:dyDescent="0.2">
      <c r="A2" s="293" t="s">
        <v>0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5"/>
      <c r="O2" s="293" t="s">
        <v>0</v>
      </c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5"/>
      <c r="AH2" s="46"/>
    </row>
    <row r="3" spans="1:51" ht="15" thickBot="1" x14ac:dyDescent="0.25">
      <c r="A3" s="296" t="s">
        <v>115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8"/>
      <c r="O3" s="296" t="s">
        <v>115</v>
      </c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8"/>
      <c r="AH3" s="46"/>
    </row>
    <row r="4" spans="1:51" x14ac:dyDescent="0.2">
      <c r="A4" s="19"/>
      <c r="B4" s="5"/>
      <c r="C4" s="5"/>
      <c r="D4" s="5"/>
      <c r="E4" s="2"/>
      <c r="F4" s="2"/>
      <c r="G4" s="2"/>
      <c r="H4" s="2"/>
      <c r="I4" s="76"/>
      <c r="J4" s="5"/>
      <c r="K4" s="5"/>
      <c r="L4" s="5"/>
      <c r="M4" s="20"/>
    </row>
    <row r="5" spans="1:51" x14ac:dyDescent="0.2">
      <c r="A5" s="21"/>
      <c r="B5" s="6"/>
      <c r="C5" s="6"/>
      <c r="D5" s="6"/>
      <c r="E5" s="6" t="s">
        <v>110</v>
      </c>
      <c r="F5" s="6" t="s">
        <v>109</v>
      </c>
      <c r="G5" s="6"/>
      <c r="H5" s="6"/>
      <c r="I5" s="64"/>
      <c r="J5" s="6"/>
      <c r="K5" s="6"/>
      <c r="L5" s="6"/>
      <c r="M5" s="22"/>
      <c r="O5" s="21"/>
      <c r="P5" s="6"/>
      <c r="Q5" s="6"/>
      <c r="R5" s="6"/>
      <c r="S5" s="6"/>
      <c r="T5" s="6"/>
      <c r="U5" s="38"/>
      <c r="V5" s="6"/>
      <c r="W5" s="6"/>
      <c r="X5" s="6"/>
      <c r="Y5" s="6"/>
      <c r="Z5" s="38"/>
      <c r="AA5" s="6"/>
      <c r="AB5" s="6"/>
      <c r="AC5" s="6"/>
      <c r="AD5" s="42"/>
      <c r="AE5" s="6"/>
      <c r="AF5" s="6"/>
      <c r="AG5" s="22"/>
      <c r="AH5" s="43"/>
    </row>
    <row r="6" spans="1:51" x14ac:dyDescent="0.2">
      <c r="A6" s="19"/>
      <c r="B6" s="5" t="s">
        <v>113</v>
      </c>
      <c r="C6" s="5" t="s">
        <v>120</v>
      </c>
      <c r="D6" s="5"/>
      <c r="E6" s="5" t="s">
        <v>66</v>
      </c>
      <c r="F6" s="5" t="s">
        <v>111</v>
      </c>
      <c r="G6" s="5" t="s">
        <v>114</v>
      </c>
      <c r="H6" s="5" t="s">
        <v>68</v>
      </c>
      <c r="I6" s="76" t="s">
        <v>66</v>
      </c>
      <c r="J6" s="5" t="s">
        <v>70</v>
      </c>
      <c r="K6" s="5"/>
      <c r="L6" s="5"/>
      <c r="M6" s="20" t="s">
        <v>74</v>
      </c>
      <c r="O6" s="19"/>
      <c r="P6" s="5"/>
      <c r="Q6" s="288" t="s">
        <v>154</v>
      </c>
      <c r="R6" s="288"/>
      <c r="S6" s="288"/>
      <c r="T6" s="288"/>
      <c r="U6" s="288" t="s">
        <v>155</v>
      </c>
      <c r="V6" s="288"/>
      <c r="W6" s="288"/>
      <c r="X6" s="288"/>
      <c r="Y6" s="76"/>
      <c r="Z6" s="41"/>
      <c r="AA6" s="5" t="s">
        <v>101</v>
      </c>
      <c r="AB6" s="5" t="s">
        <v>101</v>
      </c>
      <c r="AC6" s="5" t="s">
        <v>101</v>
      </c>
      <c r="AD6" s="43"/>
      <c r="AE6" s="5" t="s">
        <v>102</v>
      </c>
      <c r="AF6" s="5" t="s">
        <v>102</v>
      </c>
      <c r="AG6" s="20" t="s">
        <v>103</v>
      </c>
      <c r="AH6" s="43"/>
      <c r="AI6" s="1" t="s">
        <v>104</v>
      </c>
      <c r="AJ6" s="1" t="s">
        <v>104</v>
      </c>
      <c r="AK6" s="1" t="s">
        <v>104</v>
      </c>
      <c r="AN6" s="1" t="s">
        <v>105</v>
      </c>
      <c r="AO6" s="1" t="s">
        <v>105</v>
      </c>
      <c r="AP6" s="1" t="s">
        <v>106</v>
      </c>
      <c r="AQ6" s="18"/>
      <c r="AR6" s="1" t="s">
        <v>161</v>
      </c>
      <c r="AS6" s="1" t="s">
        <v>161</v>
      </c>
      <c r="AT6" s="1" t="s">
        <v>161</v>
      </c>
      <c r="AU6" s="289" t="s">
        <v>140</v>
      </c>
      <c r="AV6" s="289"/>
      <c r="AW6" s="289"/>
      <c r="AX6" s="289"/>
      <c r="AY6" s="75" t="s">
        <v>142</v>
      </c>
    </row>
    <row r="7" spans="1:51" x14ac:dyDescent="0.2">
      <c r="A7" s="23" t="s">
        <v>116</v>
      </c>
      <c r="B7" s="7"/>
      <c r="C7" s="7" t="s">
        <v>65</v>
      </c>
      <c r="D7" s="7" t="s">
        <v>108</v>
      </c>
      <c r="E7" s="7" t="s">
        <v>67</v>
      </c>
      <c r="F7" s="7" t="s">
        <v>67</v>
      </c>
      <c r="G7" s="10" t="s">
        <v>118</v>
      </c>
      <c r="H7" s="7" t="s">
        <v>69</v>
      </c>
      <c r="I7" s="31" t="s">
        <v>67</v>
      </c>
      <c r="J7" s="7" t="s">
        <v>71</v>
      </c>
      <c r="K7" s="7" t="s">
        <v>72</v>
      </c>
      <c r="L7" s="7" t="s">
        <v>73</v>
      </c>
      <c r="M7" s="24" t="s">
        <v>75</v>
      </c>
      <c r="O7" s="23"/>
      <c r="P7" s="7" t="s">
        <v>98</v>
      </c>
      <c r="Q7" s="31" t="s">
        <v>153</v>
      </c>
      <c r="R7" s="7" t="s">
        <v>65</v>
      </c>
      <c r="S7" s="7" t="s">
        <v>108</v>
      </c>
      <c r="T7" s="7" t="s">
        <v>99</v>
      </c>
      <c r="U7" s="36" t="s">
        <v>153</v>
      </c>
      <c r="V7" s="7" t="s">
        <v>65</v>
      </c>
      <c r="W7" s="7" t="s">
        <v>108</v>
      </c>
      <c r="X7" s="7" t="s">
        <v>99</v>
      </c>
      <c r="Y7" s="7"/>
      <c r="Z7" s="36" t="s">
        <v>153</v>
      </c>
      <c r="AA7" s="7" t="s">
        <v>65</v>
      </c>
      <c r="AB7" s="7" t="s">
        <v>108</v>
      </c>
      <c r="AC7" s="7" t="s">
        <v>99</v>
      </c>
      <c r="AD7" s="44" t="s">
        <v>153</v>
      </c>
      <c r="AE7" s="7" t="s">
        <v>65</v>
      </c>
      <c r="AF7" s="7" t="s">
        <v>108</v>
      </c>
      <c r="AG7" s="24" t="s">
        <v>99</v>
      </c>
      <c r="AH7" s="44" t="s">
        <v>153</v>
      </c>
      <c r="AI7" s="1" t="s">
        <v>65</v>
      </c>
      <c r="AJ7" s="1" t="s">
        <v>108</v>
      </c>
      <c r="AK7" s="1" t="s">
        <v>99</v>
      </c>
      <c r="AM7" s="44" t="s">
        <v>153</v>
      </c>
      <c r="AN7" s="1" t="s">
        <v>65</v>
      </c>
      <c r="AO7" s="1" t="s">
        <v>108</v>
      </c>
      <c r="AP7" s="1" t="s">
        <v>99</v>
      </c>
      <c r="AQ7" s="44" t="s">
        <v>153</v>
      </c>
      <c r="AR7" s="1" t="s">
        <v>65</v>
      </c>
      <c r="AS7" s="1" t="s">
        <v>108</v>
      </c>
      <c r="AT7" s="1" t="s">
        <v>99</v>
      </c>
      <c r="AU7" s="75" t="s">
        <v>153</v>
      </c>
      <c r="AV7" s="31" t="s">
        <v>65</v>
      </c>
      <c r="AW7" s="31" t="s">
        <v>108</v>
      </c>
      <c r="AX7" s="31" t="s">
        <v>99</v>
      </c>
      <c r="AY7" s="75" t="s">
        <v>141</v>
      </c>
    </row>
    <row r="8" spans="1:51" ht="13.5" thickBot="1" x14ac:dyDescent="0.25">
      <c r="B8" s="13" t="s">
        <v>117</v>
      </c>
      <c r="C8" s="3">
        <v>0</v>
      </c>
      <c r="D8" s="4">
        <v>0</v>
      </c>
      <c r="F8" s="5"/>
      <c r="G8" s="11" t="s">
        <v>119</v>
      </c>
      <c r="H8" s="3">
        <v>0</v>
      </c>
      <c r="J8" s="3">
        <f>C8+D8+H8</f>
        <v>0</v>
      </c>
      <c r="R8" s="3">
        <v>0</v>
      </c>
      <c r="S8" s="3">
        <v>0</v>
      </c>
      <c r="T8" s="3">
        <v>0</v>
      </c>
      <c r="V8" s="3">
        <v>0</v>
      </c>
      <c r="W8" s="3">
        <v>0</v>
      </c>
      <c r="X8" s="3">
        <v>0</v>
      </c>
      <c r="Y8" s="3"/>
      <c r="AA8" s="3">
        <v>0</v>
      </c>
      <c r="AB8" s="3">
        <v>0</v>
      </c>
      <c r="AC8" s="3">
        <v>0</v>
      </c>
      <c r="AE8" s="3">
        <v>0</v>
      </c>
      <c r="AF8" s="3">
        <v>0</v>
      </c>
      <c r="AG8" s="3">
        <v>0</v>
      </c>
      <c r="AI8" s="3">
        <v>0</v>
      </c>
      <c r="AJ8" s="3">
        <v>0</v>
      </c>
      <c r="AK8" s="3">
        <v>0</v>
      </c>
      <c r="AL8" s="3"/>
      <c r="AN8" s="3">
        <v>0</v>
      </c>
      <c r="AO8" s="3">
        <v>0</v>
      </c>
      <c r="AP8" s="3">
        <v>0</v>
      </c>
      <c r="AQ8" s="18"/>
      <c r="AR8" s="3">
        <v>0</v>
      </c>
      <c r="AS8" s="3">
        <v>0</v>
      </c>
      <c r="AT8" s="3">
        <v>0</v>
      </c>
      <c r="AU8" s="32">
        <f t="shared" ref="AU8:AU19" si="0">+Q8+U8+Z8+AD8+AH8+AM8+AQ8</f>
        <v>0</v>
      </c>
      <c r="AV8" s="3">
        <f t="shared" ref="AV8:AV39" si="1">SUM(R8,V8,AA8,AE8,AI8,AN8,AR8)</f>
        <v>0</v>
      </c>
      <c r="AW8" s="3">
        <f t="shared" ref="AW8:AW39" si="2">SUM(S8,W8,AB8,AF8,AJ8,AO8,AS8)</f>
        <v>0</v>
      </c>
      <c r="AX8" s="3">
        <f t="shared" ref="AX8:AX39" si="3">SUM(T8,X8,AC8,AG8,AK8,AP8,AT8)</f>
        <v>0</v>
      </c>
      <c r="AY8" s="3">
        <f>SUM(AV8:AX8)</f>
        <v>0</v>
      </c>
    </row>
    <row r="9" spans="1:51" ht="13.5" thickBot="1" x14ac:dyDescent="0.25">
      <c r="A9" s="1" t="s">
        <v>3</v>
      </c>
      <c r="B9" s="9" t="s">
        <v>117</v>
      </c>
      <c r="C9" s="3">
        <v>0</v>
      </c>
      <c r="D9" s="4">
        <v>0</v>
      </c>
      <c r="F9" s="5"/>
      <c r="G9" s="9" t="s">
        <v>119</v>
      </c>
      <c r="H9" s="3">
        <v>0</v>
      </c>
      <c r="J9" s="3">
        <f t="shared" ref="J9:J80" si="4">C9+D9+H9</f>
        <v>0</v>
      </c>
      <c r="K9" s="1" t="s">
        <v>76</v>
      </c>
      <c r="L9" s="1" t="s">
        <v>107</v>
      </c>
      <c r="O9" s="1" t="s">
        <v>76</v>
      </c>
      <c r="P9" s="1" t="s">
        <v>3</v>
      </c>
      <c r="R9" s="3">
        <v>0</v>
      </c>
      <c r="S9" s="3">
        <v>0</v>
      </c>
      <c r="T9" s="3">
        <v>0</v>
      </c>
      <c r="V9" s="3">
        <v>0</v>
      </c>
      <c r="W9" s="3">
        <v>0</v>
      </c>
      <c r="X9" s="3">
        <v>0</v>
      </c>
      <c r="Y9" s="3"/>
      <c r="AA9" s="3">
        <v>0</v>
      </c>
      <c r="AB9" s="3">
        <v>0</v>
      </c>
      <c r="AC9" s="3">
        <v>0</v>
      </c>
      <c r="AE9" s="3">
        <v>0</v>
      </c>
      <c r="AF9" s="3">
        <v>0</v>
      </c>
      <c r="AG9" s="3">
        <v>0</v>
      </c>
      <c r="AI9" s="3">
        <v>0</v>
      </c>
      <c r="AJ9" s="3">
        <v>0</v>
      </c>
      <c r="AK9" s="3">
        <v>0</v>
      </c>
      <c r="AL9" s="3"/>
      <c r="AN9" s="3">
        <v>0</v>
      </c>
      <c r="AO9" s="3">
        <v>0</v>
      </c>
      <c r="AP9" s="3">
        <v>0</v>
      </c>
      <c r="AQ9" s="18"/>
      <c r="AR9" s="3">
        <v>0</v>
      </c>
      <c r="AS9" s="3">
        <v>0</v>
      </c>
      <c r="AT9" s="3">
        <v>0</v>
      </c>
      <c r="AU9" s="32">
        <f t="shared" si="0"/>
        <v>0</v>
      </c>
      <c r="AV9" s="3">
        <f t="shared" si="1"/>
        <v>0</v>
      </c>
      <c r="AW9" s="3">
        <f t="shared" si="2"/>
        <v>0</v>
      </c>
      <c r="AX9" s="3">
        <f t="shared" si="3"/>
        <v>0</v>
      </c>
      <c r="AY9" s="3">
        <f t="shared" ref="AY9:AY79" si="5">SUM(AV9:AX9)</f>
        <v>0</v>
      </c>
    </row>
    <row r="10" spans="1:51" ht="13.5" thickBot="1" x14ac:dyDescent="0.25">
      <c r="A10" s="1" t="s">
        <v>4</v>
      </c>
      <c r="B10" s="9" t="s">
        <v>117</v>
      </c>
      <c r="C10" s="3">
        <v>0</v>
      </c>
      <c r="D10" s="4">
        <v>0</v>
      </c>
      <c r="F10" s="5"/>
      <c r="G10" s="9" t="s">
        <v>117</v>
      </c>
      <c r="H10" s="3">
        <v>0</v>
      </c>
      <c r="J10" s="3">
        <f t="shared" si="4"/>
        <v>0</v>
      </c>
      <c r="K10" s="1" t="s">
        <v>76</v>
      </c>
      <c r="L10" s="1" t="s">
        <v>107</v>
      </c>
      <c r="O10" s="1" t="s">
        <v>76</v>
      </c>
      <c r="P10" s="1" t="s">
        <v>4</v>
      </c>
      <c r="R10" s="3">
        <v>0</v>
      </c>
      <c r="S10" s="3">
        <v>0</v>
      </c>
      <c r="T10" s="3">
        <v>0</v>
      </c>
      <c r="V10" s="3">
        <v>0</v>
      </c>
      <c r="W10" s="3">
        <v>0</v>
      </c>
      <c r="X10" s="3">
        <v>0</v>
      </c>
      <c r="Y10" s="3"/>
      <c r="AA10" s="3">
        <v>0</v>
      </c>
      <c r="AB10" s="3">
        <v>0</v>
      </c>
      <c r="AC10" s="3">
        <v>0</v>
      </c>
      <c r="AE10" s="3">
        <v>0</v>
      </c>
      <c r="AF10" s="3">
        <v>0</v>
      </c>
      <c r="AG10" s="3">
        <v>0</v>
      </c>
      <c r="AI10" s="3">
        <v>0</v>
      </c>
      <c r="AJ10" s="3">
        <v>0</v>
      </c>
      <c r="AK10" s="3">
        <v>0</v>
      </c>
      <c r="AL10" s="3"/>
      <c r="AN10" s="3">
        <v>0</v>
      </c>
      <c r="AO10" s="3">
        <v>0</v>
      </c>
      <c r="AP10" s="3">
        <v>0</v>
      </c>
      <c r="AQ10" s="18"/>
      <c r="AR10" s="3">
        <v>0</v>
      </c>
      <c r="AS10" s="3">
        <v>0</v>
      </c>
      <c r="AT10" s="3">
        <v>0</v>
      </c>
      <c r="AU10" s="32">
        <f t="shared" si="0"/>
        <v>0</v>
      </c>
      <c r="AV10" s="3">
        <f t="shared" si="1"/>
        <v>0</v>
      </c>
      <c r="AW10" s="3">
        <f t="shared" si="2"/>
        <v>0</v>
      </c>
      <c r="AX10" s="3">
        <f t="shared" si="3"/>
        <v>0</v>
      </c>
      <c r="AY10" s="3">
        <f t="shared" si="5"/>
        <v>0</v>
      </c>
    </row>
    <row r="11" spans="1:51" ht="13.5" thickBot="1" x14ac:dyDescent="0.25">
      <c r="A11" s="1" t="s">
        <v>5</v>
      </c>
      <c r="B11" s="9" t="s">
        <v>117</v>
      </c>
      <c r="C11" s="3">
        <v>243.39</v>
      </c>
      <c r="D11" s="4">
        <v>212.56</v>
      </c>
      <c r="F11" s="5"/>
      <c r="G11" s="9" t="s">
        <v>117</v>
      </c>
      <c r="H11" s="3">
        <v>263.3</v>
      </c>
      <c r="J11" s="3">
        <f t="shared" si="4"/>
        <v>719.25</v>
      </c>
      <c r="K11" s="1" t="s">
        <v>77</v>
      </c>
      <c r="L11" s="1" t="s">
        <v>122</v>
      </c>
      <c r="M11" s="1" t="s">
        <v>178</v>
      </c>
      <c r="O11" s="1" t="s">
        <v>77</v>
      </c>
      <c r="P11" s="1" t="s">
        <v>5</v>
      </c>
      <c r="Q11" s="1">
        <v>57</v>
      </c>
      <c r="R11" s="3">
        <v>243.39</v>
      </c>
      <c r="S11" s="3">
        <v>212.56</v>
      </c>
      <c r="T11" s="3">
        <v>263.3</v>
      </c>
      <c r="V11" s="3">
        <v>0</v>
      </c>
      <c r="W11" s="3">
        <v>0</v>
      </c>
      <c r="X11" s="3">
        <v>0</v>
      </c>
      <c r="Y11" s="3"/>
      <c r="AA11" s="3">
        <v>0</v>
      </c>
      <c r="AB11" s="3">
        <v>0</v>
      </c>
      <c r="AC11" s="3">
        <v>0</v>
      </c>
      <c r="AE11" s="3">
        <v>0</v>
      </c>
      <c r="AF11" s="3">
        <v>0</v>
      </c>
      <c r="AG11" s="3">
        <v>0</v>
      </c>
      <c r="AI11" s="3">
        <v>0</v>
      </c>
      <c r="AJ11" s="3">
        <v>0</v>
      </c>
      <c r="AK11" s="3">
        <v>0</v>
      </c>
      <c r="AL11" s="3"/>
      <c r="AN11" s="3">
        <v>0</v>
      </c>
      <c r="AO11" s="3">
        <v>0</v>
      </c>
      <c r="AP11" s="3">
        <v>0</v>
      </c>
      <c r="AQ11" s="18"/>
      <c r="AR11" s="3">
        <v>0</v>
      </c>
      <c r="AS11" s="3">
        <v>0</v>
      </c>
      <c r="AT11" s="3">
        <v>0</v>
      </c>
      <c r="AU11" s="32">
        <f t="shared" si="0"/>
        <v>57</v>
      </c>
      <c r="AV11" s="3">
        <f t="shared" si="1"/>
        <v>243.39</v>
      </c>
      <c r="AW11" s="3">
        <f t="shared" si="2"/>
        <v>212.56</v>
      </c>
      <c r="AX11" s="3">
        <f t="shared" si="3"/>
        <v>263.3</v>
      </c>
      <c r="AY11" s="3">
        <f t="shared" si="5"/>
        <v>719.25</v>
      </c>
    </row>
    <row r="12" spans="1:51" ht="13.5" thickBot="1" x14ac:dyDescent="0.25">
      <c r="A12" s="1" t="s">
        <v>6</v>
      </c>
      <c r="B12" s="9" t="s">
        <v>117</v>
      </c>
      <c r="C12" s="3">
        <v>367.71</v>
      </c>
      <c r="D12" s="4">
        <v>0</v>
      </c>
      <c r="F12" s="5"/>
      <c r="G12" s="9" t="s">
        <v>119</v>
      </c>
      <c r="H12" s="3">
        <v>0</v>
      </c>
      <c r="J12" s="3">
        <f t="shared" si="4"/>
        <v>367.71</v>
      </c>
      <c r="K12" s="1" t="s">
        <v>77</v>
      </c>
      <c r="L12" s="1" t="s">
        <v>122</v>
      </c>
      <c r="M12" s="1" t="s">
        <v>178</v>
      </c>
      <c r="O12" s="1" t="s">
        <v>77</v>
      </c>
      <c r="P12" s="1" t="s">
        <v>6</v>
      </c>
      <c r="Q12" s="1">
        <v>0</v>
      </c>
      <c r="R12" s="3">
        <v>367.71</v>
      </c>
      <c r="S12" s="3">
        <v>0</v>
      </c>
      <c r="T12" s="3">
        <v>0</v>
      </c>
      <c r="V12" s="3">
        <v>0</v>
      </c>
      <c r="W12" s="3">
        <v>0</v>
      </c>
      <c r="X12" s="3">
        <v>0</v>
      </c>
      <c r="Y12" s="3"/>
      <c r="AA12" s="3">
        <v>0</v>
      </c>
      <c r="AB12" s="3">
        <v>0</v>
      </c>
      <c r="AC12" s="3">
        <v>0</v>
      </c>
      <c r="AE12" s="3">
        <v>0</v>
      </c>
      <c r="AF12" s="3">
        <v>0</v>
      </c>
      <c r="AG12" s="3">
        <v>0</v>
      </c>
      <c r="AI12" s="3">
        <v>0</v>
      </c>
      <c r="AJ12" s="3">
        <v>0</v>
      </c>
      <c r="AK12" s="3">
        <v>0</v>
      </c>
      <c r="AL12" s="3"/>
      <c r="AN12" s="3">
        <v>0</v>
      </c>
      <c r="AO12" s="3">
        <v>0</v>
      </c>
      <c r="AP12" s="3">
        <v>0</v>
      </c>
      <c r="AQ12" s="18"/>
      <c r="AR12" s="3">
        <v>0</v>
      </c>
      <c r="AS12" s="3">
        <v>0</v>
      </c>
      <c r="AT12" s="3">
        <v>0</v>
      </c>
      <c r="AU12" s="32">
        <f t="shared" si="0"/>
        <v>0</v>
      </c>
      <c r="AV12" s="3">
        <f t="shared" si="1"/>
        <v>367.71</v>
      </c>
      <c r="AW12" s="3">
        <f t="shared" si="2"/>
        <v>0</v>
      </c>
      <c r="AX12" s="3">
        <f t="shared" si="3"/>
        <v>0</v>
      </c>
      <c r="AY12" s="3">
        <f>SUM(AV12:AX12)</f>
        <v>367.71</v>
      </c>
    </row>
    <row r="13" spans="1:51" ht="13.5" thickBot="1" x14ac:dyDescent="0.25">
      <c r="A13" s="1" t="s">
        <v>7</v>
      </c>
      <c r="B13" s="9" t="s">
        <v>117</v>
      </c>
      <c r="C13" s="3">
        <v>456.89</v>
      </c>
      <c r="D13" s="4">
        <v>399.01</v>
      </c>
      <c r="F13" s="5"/>
      <c r="G13" s="9" t="s">
        <v>117</v>
      </c>
      <c r="H13" s="3">
        <v>394.04</v>
      </c>
      <c r="J13" s="3">
        <f t="shared" si="4"/>
        <v>1249.94</v>
      </c>
      <c r="K13" s="1" t="s">
        <v>77</v>
      </c>
      <c r="L13" s="1" t="s">
        <v>122</v>
      </c>
      <c r="M13" s="1" t="s">
        <v>178</v>
      </c>
      <c r="O13" s="1" t="s">
        <v>77</v>
      </c>
      <c r="P13" s="1" t="s">
        <v>7</v>
      </c>
      <c r="Q13" s="1">
        <v>107</v>
      </c>
      <c r="R13" s="3">
        <v>456.89</v>
      </c>
      <c r="S13" s="3">
        <v>399.01</v>
      </c>
      <c r="T13" s="3">
        <v>394.04</v>
      </c>
      <c r="V13" s="3">
        <v>0</v>
      </c>
      <c r="W13" s="3">
        <v>0</v>
      </c>
      <c r="X13" s="3">
        <v>0</v>
      </c>
      <c r="Y13" s="3"/>
      <c r="AA13" s="3">
        <v>0</v>
      </c>
      <c r="AB13" s="3">
        <v>0</v>
      </c>
      <c r="AC13" s="3">
        <v>0</v>
      </c>
      <c r="AE13" s="3">
        <v>0</v>
      </c>
      <c r="AF13" s="3">
        <v>0</v>
      </c>
      <c r="AG13" s="3">
        <v>0</v>
      </c>
      <c r="AI13" s="3">
        <v>0</v>
      </c>
      <c r="AJ13" s="3">
        <v>0</v>
      </c>
      <c r="AK13" s="3">
        <v>0</v>
      </c>
      <c r="AL13" s="3"/>
      <c r="AN13" s="3">
        <v>0</v>
      </c>
      <c r="AO13" s="3">
        <v>0</v>
      </c>
      <c r="AP13" s="3">
        <v>0</v>
      </c>
      <c r="AQ13" s="18"/>
      <c r="AR13" s="3">
        <v>0</v>
      </c>
      <c r="AS13" s="3">
        <v>0</v>
      </c>
      <c r="AT13" s="3">
        <v>0</v>
      </c>
      <c r="AU13" s="32">
        <f t="shared" si="0"/>
        <v>107</v>
      </c>
      <c r="AV13" s="3">
        <f t="shared" si="1"/>
        <v>456.89</v>
      </c>
      <c r="AW13" s="3">
        <f t="shared" si="2"/>
        <v>399.01</v>
      </c>
      <c r="AX13" s="3">
        <f t="shared" si="3"/>
        <v>394.04</v>
      </c>
      <c r="AY13" s="3">
        <f t="shared" si="5"/>
        <v>1249.94</v>
      </c>
    </row>
    <row r="14" spans="1:51" ht="13.5" thickBot="1" x14ac:dyDescent="0.25">
      <c r="A14" s="1" t="s">
        <v>158</v>
      </c>
      <c r="B14" s="9" t="s">
        <v>117</v>
      </c>
      <c r="C14" s="3">
        <v>0</v>
      </c>
      <c r="D14" s="4">
        <v>0</v>
      </c>
      <c r="F14" s="5"/>
      <c r="G14" s="9" t="s">
        <v>117</v>
      </c>
      <c r="H14" s="3">
        <v>0</v>
      </c>
      <c r="J14" s="3">
        <f t="shared" si="4"/>
        <v>0</v>
      </c>
      <c r="K14" s="1" t="s">
        <v>160</v>
      </c>
      <c r="L14" s="1" t="s">
        <v>107</v>
      </c>
      <c r="M14" s="1" t="s">
        <v>159</v>
      </c>
      <c r="O14" s="1" t="s">
        <v>160</v>
      </c>
      <c r="P14" s="1" t="s">
        <v>158</v>
      </c>
      <c r="R14" s="3">
        <v>0</v>
      </c>
      <c r="S14" s="3">
        <v>0</v>
      </c>
      <c r="T14" s="3">
        <v>0</v>
      </c>
      <c r="V14" s="3">
        <v>0</v>
      </c>
      <c r="W14" s="3">
        <v>0</v>
      </c>
      <c r="X14" s="3">
        <v>0</v>
      </c>
      <c r="Y14" s="3"/>
      <c r="AA14" s="3">
        <v>0</v>
      </c>
      <c r="AB14" s="3">
        <v>0</v>
      </c>
      <c r="AC14" s="3">
        <v>0</v>
      </c>
      <c r="AE14" s="3">
        <v>0</v>
      </c>
      <c r="AF14" s="3">
        <v>0</v>
      </c>
      <c r="AG14" s="3">
        <v>0</v>
      </c>
      <c r="AI14" s="3">
        <v>0</v>
      </c>
      <c r="AJ14" s="3">
        <v>0</v>
      </c>
      <c r="AK14" s="3">
        <v>0</v>
      </c>
      <c r="AL14" s="3"/>
      <c r="AN14" s="3">
        <v>0</v>
      </c>
      <c r="AO14" s="3">
        <v>0</v>
      </c>
      <c r="AP14" s="3">
        <v>0</v>
      </c>
      <c r="AQ14" s="18"/>
      <c r="AR14" s="3">
        <v>0</v>
      </c>
      <c r="AS14" s="3">
        <v>0</v>
      </c>
      <c r="AT14" s="3">
        <v>0</v>
      </c>
      <c r="AU14" s="32">
        <f t="shared" si="0"/>
        <v>0</v>
      </c>
      <c r="AV14" s="3">
        <f t="shared" si="1"/>
        <v>0</v>
      </c>
      <c r="AW14" s="3">
        <f t="shared" si="2"/>
        <v>0</v>
      </c>
      <c r="AX14" s="3">
        <f t="shared" si="3"/>
        <v>0</v>
      </c>
      <c r="AY14" s="3">
        <f t="shared" si="5"/>
        <v>0</v>
      </c>
    </row>
    <row r="15" spans="1:51" ht="13.5" thickBot="1" x14ac:dyDescent="0.25">
      <c r="A15" s="1" t="s">
        <v>8</v>
      </c>
      <c r="B15" s="9" t="s">
        <v>117</v>
      </c>
      <c r="C15" s="3">
        <v>1473.15</v>
      </c>
      <c r="D15" s="4">
        <v>1286.54</v>
      </c>
      <c r="F15" s="5"/>
      <c r="G15" s="9" t="s">
        <v>117</v>
      </c>
      <c r="H15" s="3">
        <v>259.37</v>
      </c>
      <c r="J15" s="3">
        <f t="shared" si="4"/>
        <v>3019.06</v>
      </c>
      <c r="K15" s="1" t="s">
        <v>78</v>
      </c>
      <c r="L15" s="1" t="s">
        <v>122</v>
      </c>
      <c r="M15" s="1" t="s">
        <v>171</v>
      </c>
      <c r="O15" s="1" t="s">
        <v>78</v>
      </c>
      <c r="P15" s="1" t="s">
        <v>8</v>
      </c>
      <c r="Q15" s="1">
        <v>345</v>
      </c>
      <c r="R15" s="3">
        <v>1473.15</v>
      </c>
      <c r="S15" s="3">
        <v>1286.54</v>
      </c>
      <c r="T15" s="3">
        <v>259.37</v>
      </c>
      <c r="V15" s="3">
        <v>0</v>
      </c>
      <c r="W15" s="3">
        <v>0</v>
      </c>
      <c r="X15" s="3">
        <v>0</v>
      </c>
      <c r="Y15" s="3"/>
      <c r="AA15" s="3">
        <v>0</v>
      </c>
      <c r="AB15" s="3">
        <v>0</v>
      </c>
      <c r="AC15" s="3">
        <v>0</v>
      </c>
      <c r="AE15" s="3">
        <v>0</v>
      </c>
      <c r="AF15" s="3">
        <v>0</v>
      </c>
      <c r="AG15" s="3">
        <v>0</v>
      </c>
      <c r="AI15" s="3">
        <v>0</v>
      </c>
      <c r="AJ15" s="3">
        <v>0</v>
      </c>
      <c r="AK15" s="3">
        <v>0</v>
      </c>
      <c r="AL15" s="3"/>
      <c r="AN15" s="3">
        <v>0</v>
      </c>
      <c r="AO15" s="3">
        <v>0</v>
      </c>
      <c r="AP15" s="3">
        <v>0</v>
      </c>
      <c r="AQ15" s="18"/>
      <c r="AR15" s="3">
        <v>0</v>
      </c>
      <c r="AS15" s="3">
        <v>0</v>
      </c>
      <c r="AT15" s="3">
        <v>0</v>
      </c>
      <c r="AU15" s="32">
        <f t="shared" si="0"/>
        <v>345</v>
      </c>
      <c r="AV15" s="3">
        <f t="shared" si="1"/>
        <v>1473.15</v>
      </c>
      <c r="AW15" s="3">
        <f t="shared" si="2"/>
        <v>1286.54</v>
      </c>
      <c r="AX15" s="3">
        <f t="shared" si="3"/>
        <v>259.37</v>
      </c>
      <c r="AY15" s="3">
        <f t="shared" si="5"/>
        <v>3019.06</v>
      </c>
    </row>
    <row r="16" spans="1:51" ht="13.5" thickBot="1" x14ac:dyDescent="0.25">
      <c r="A16" s="1" t="s">
        <v>9</v>
      </c>
      <c r="B16" s="9" t="s">
        <v>117</v>
      </c>
      <c r="C16" s="3">
        <v>55.51</v>
      </c>
      <c r="D16" s="4">
        <v>48.48</v>
      </c>
      <c r="F16" s="5"/>
      <c r="G16" s="9" t="s">
        <v>117</v>
      </c>
      <c r="H16" s="3">
        <v>259.37</v>
      </c>
      <c r="J16" s="3">
        <f t="shared" si="4"/>
        <v>363.36</v>
      </c>
      <c r="K16" s="1" t="s">
        <v>78</v>
      </c>
      <c r="L16" s="1" t="s">
        <v>122</v>
      </c>
      <c r="M16" s="1" t="s">
        <v>171</v>
      </c>
      <c r="O16" s="1" t="s">
        <v>78</v>
      </c>
      <c r="P16" s="1" t="s">
        <v>9</v>
      </c>
      <c r="Q16" s="1">
        <v>13</v>
      </c>
      <c r="R16" s="3">
        <v>55.51</v>
      </c>
      <c r="S16" s="3">
        <v>48.48</v>
      </c>
      <c r="T16" s="3">
        <v>259.37</v>
      </c>
      <c r="V16" s="3">
        <v>0</v>
      </c>
      <c r="W16" s="3">
        <v>0</v>
      </c>
      <c r="X16" s="3">
        <v>0</v>
      </c>
      <c r="Y16" s="3"/>
      <c r="AA16" s="3">
        <v>0</v>
      </c>
      <c r="AB16" s="3">
        <v>0</v>
      </c>
      <c r="AC16" s="3">
        <v>0</v>
      </c>
      <c r="AE16" s="3">
        <v>0</v>
      </c>
      <c r="AF16" s="3">
        <v>0</v>
      </c>
      <c r="AG16" s="3">
        <v>0</v>
      </c>
      <c r="AI16" s="3">
        <v>0</v>
      </c>
      <c r="AJ16" s="3">
        <v>0</v>
      </c>
      <c r="AK16" s="3">
        <v>0</v>
      </c>
      <c r="AL16" s="3"/>
      <c r="AN16" s="3">
        <v>0</v>
      </c>
      <c r="AO16" s="3">
        <v>0</v>
      </c>
      <c r="AP16" s="3">
        <v>0</v>
      </c>
      <c r="AQ16" s="18"/>
      <c r="AR16" s="3">
        <v>0</v>
      </c>
      <c r="AS16" s="3">
        <v>0</v>
      </c>
      <c r="AT16" s="3">
        <v>0</v>
      </c>
      <c r="AU16" s="32">
        <f t="shared" si="0"/>
        <v>13</v>
      </c>
      <c r="AV16" s="3">
        <f t="shared" si="1"/>
        <v>55.51</v>
      </c>
      <c r="AW16" s="3">
        <f t="shared" si="2"/>
        <v>48.48</v>
      </c>
      <c r="AX16" s="3">
        <f t="shared" si="3"/>
        <v>259.37</v>
      </c>
      <c r="AY16" s="3">
        <f t="shared" si="5"/>
        <v>363.36</v>
      </c>
    </row>
    <row r="17" spans="1:54" ht="13.5" thickBot="1" x14ac:dyDescent="0.25">
      <c r="A17" s="1" t="s">
        <v>10</v>
      </c>
      <c r="B17" s="9" t="s">
        <v>117</v>
      </c>
      <c r="C17" s="3">
        <v>922.32</v>
      </c>
      <c r="D17" s="4">
        <v>805.49</v>
      </c>
      <c r="F17" s="5"/>
      <c r="G17" s="9" t="s">
        <v>117</v>
      </c>
      <c r="H17" s="3">
        <v>518.78</v>
      </c>
      <c r="J17" s="3">
        <f t="shared" si="4"/>
        <v>2246.59</v>
      </c>
      <c r="K17" s="1" t="s">
        <v>78</v>
      </c>
      <c r="L17" s="1" t="s">
        <v>122</v>
      </c>
      <c r="M17" s="1" t="s">
        <v>171</v>
      </c>
      <c r="O17" s="1" t="s">
        <v>78</v>
      </c>
      <c r="P17" s="1" t="s">
        <v>10</v>
      </c>
      <c r="Q17" s="1">
        <v>216</v>
      </c>
      <c r="R17" s="3">
        <v>922.32</v>
      </c>
      <c r="S17" s="3">
        <v>805.49</v>
      </c>
      <c r="T17" s="3">
        <v>518.78</v>
      </c>
      <c r="V17" s="3">
        <v>0</v>
      </c>
      <c r="W17" s="3">
        <v>0</v>
      </c>
      <c r="X17" s="3">
        <v>0</v>
      </c>
      <c r="Y17" s="3"/>
      <c r="AA17" s="3">
        <v>0</v>
      </c>
      <c r="AB17" s="3">
        <v>0</v>
      </c>
      <c r="AC17" s="3">
        <v>0</v>
      </c>
      <c r="AE17" s="3">
        <v>0</v>
      </c>
      <c r="AF17" s="3">
        <v>0</v>
      </c>
      <c r="AG17" s="3">
        <v>0</v>
      </c>
      <c r="AI17" s="3">
        <v>0</v>
      </c>
      <c r="AJ17" s="3">
        <v>0</v>
      </c>
      <c r="AK17" s="3">
        <v>0</v>
      </c>
      <c r="AL17" s="3"/>
      <c r="AN17" s="3">
        <v>0</v>
      </c>
      <c r="AO17" s="3">
        <v>0</v>
      </c>
      <c r="AP17" s="3">
        <v>0</v>
      </c>
      <c r="AQ17" s="18"/>
      <c r="AR17" s="3">
        <v>0</v>
      </c>
      <c r="AS17" s="3">
        <v>0</v>
      </c>
      <c r="AT17" s="3">
        <v>0</v>
      </c>
      <c r="AU17" s="32">
        <f t="shared" si="0"/>
        <v>216</v>
      </c>
      <c r="AV17" s="3">
        <f t="shared" si="1"/>
        <v>922.32</v>
      </c>
      <c r="AW17" s="3">
        <f t="shared" si="2"/>
        <v>805.49</v>
      </c>
      <c r="AX17" s="3">
        <f t="shared" si="3"/>
        <v>518.78</v>
      </c>
      <c r="AY17" s="3">
        <f t="shared" si="5"/>
        <v>2246.59</v>
      </c>
    </row>
    <row r="18" spans="1:54" ht="13.5" thickBot="1" x14ac:dyDescent="0.25">
      <c r="A18" s="1" t="s">
        <v>11</v>
      </c>
      <c r="B18" s="9" t="s">
        <v>117</v>
      </c>
      <c r="C18" s="3">
        <v>828.38</v>
      </c>
      <c r="D18" s="4">
        <v>723.45</v>
      </c>
      <c r="F18" s="5"/>
      <c r="G18" s="9" t="s">
        <v>117</v>
      </c>
      <c r="H18" s="3">
        <v>520.67999999999995</v>
      </c>
      <c r="J18" s="3">
        <f>C18+D18+H18</f>
        <v>2072.5099999999998</v>
      </c>
      <c r="K18" s="1" t="s">
        <v>79</v>
      </c>
      <c r="L18" s="1" t="s">
        <v>122</v>
      </c>
      <c r="M18" s="55" t="s">
        <v>172</v>
      </c>
      <c r="O18" s="1" t="s">
        <v>79</v>
      </c>
      <c r="P18" s="1" t="s">
        <v>11</v>
      </c>
      <c r="Q18" s="1">
        <v>194</v>
      </c>
      <c r="R18" s="3">
        <v>828.38</v>
      </c>
      <c r="S18" s="3">
        <v>723.45</v>
      </c>
      <c r="T18" s="3">
        <v>520.67999999999995</v>
      </c>
      <c r="V18" s="3">
        <v>0</v>
      </c>
      <c r="W18" s="3">
        <v>0</v>
      </c>
      <c r="X18" s="3">
        <v>0</v>
      </c>
      <c r="Y18" s="3"/>
      <c r="AA18" s="3">
        <v>0</v>
      </c>
      <c r="AB18" s="3">
        <v>0</v>
      </c>
      <c r="AC18" s="3">
        <v>0</v>
      </c>
      <c r="AE18" s="3">
        <v>0</v>
      </c>
      <c r="AF18" s="3">
        <v>0</v>
      </c>
      <c r="AG18" s="3">
        <v>0</v>
      </c>
      <c r="AI18" s="3">
        <v>0</v>
      </c>
      <c r="AJ18" s="3">
        <v>0</v>
      </c>
      <c r="AK18" s="3">
        <v>0</v>
      </c>
      <c r="AL18" s="3"/>
      <c r="AN18" s="3">
        <v>0</v>
      </c>
      <c r="AO18" s="3">
        <v>0</v>
      </c>
      <c r="AP18" s="3">
        <v>0</v>
      </c>
      <c r="AQ18" s="18"/>
      <c r="AR18" s="3">
        <v>0</v>
      </c>
      <c r="AS18" s="3">
        <v>0</v>
      </c>
      <c r="AT18" s="3">
        <v>0</v>
      </c>
      <c r="AU18" s="32">
        <f t="shared" si="0"/>
        <v>194</v>
      </c>
      <c r="AV18" s="3">
        <f t="shared" si="1"/>
        <v>828.38</v>
      </c>
      <c r="AW18" s="3">
        <f t="shared" si="2"/>
        <v>723.45</v>
      </c>
      <c r="AX18" s="3">
        <f t="shared" si="3"/>
        <v>520.67999999999995</v>
      </c>
      <c r="AY18" s="3">
        <f t="shared" si="5"/>
        <v>2072.5099999999998</v>
      </c>
    </row>
    <row r="19" spans="1:54" ht="13.5" thickBot="1" x14ac:dyDescent="0.25">
      <c r="A19" s="1" t="s">
        <v>12</v>
      </c>
      <c r="B19" s="9" t="s">
        <v>117</v>
      </c>
      <c r="C19" s="3">
        <v>1285.27</v>
      </c>
      <c r="D19" s="4">
        <v>1122.46</v>
      </c>
      <c r="F19" s="5"/>
      <c r="G19" s="9" t="s">
        <v>117</v>
      </c>
      <c r="H19" s="3">
        <v>260.32</v>
      </c>
      <c r="J19" s="3">
        <f t="shared" si="4"/>
        <v>2668.05</v>
      </c>
      <c r="K19" s="1" t="s">
        <v>79</v>
      </c>
      <c r="L19" s="1" t="s">
        <v>122</v>
      </c>
      <c r="M19" s="55" t="s">
        <v>172</v>
      </c>
      <c r="O19" s="1" t="s">
        <v>79</v>
      </c>
      <c r="P19" s="1" t="s">
        <v>12</v>
      </c>
      <c r="Q19" s="1">
        <v>301</v>
      </c>
      <c r="R19" s="3">
        <v>1285.27</v>
      </c>
      <c r="S19" s="3">
        <v>1122.46</v>
      </c>
      <c r="T19" s="3">
        <v>260.32</v>
      </c>
      <c r="V19" s="3">
        <v>0</v>
      </c>
      <c r="W19" s="3">
        <v>0</v>
      </c>
      <c r="X19" s="3">
        <v>0</v>
      </c>
      <c r="Y19" s="3"/>
      <c r="AA19" s="3">
        <v>0</v>
      </c>
      <c r="AB19" s="3">
        <v>0</v>
      </c>
      <c r="AC19" s="3">
        <v>0</v>
      </c>
      <c r="AE19" s="3">
        <v>0</v>
      </c>
      <c r="AF19" s="3">
        <v>0</v>
      </c>
      <c r="AG19" s="3">
        <v>0</v>
      </c>
      <c r="AI19" s="3">
        <v>0</v>
      </c>
      <c r="AJ19" s="3">
        <v>0</v>
      </c>
      <c r="AK19" s="3">
        <v>0</v>
      </c>
      <c r="AL19" s="3"/>
      <c r="AN19" s="3">
        <v>0</v>
      </c>
      <c r="AO19" s="3">
        <v>0</v>
      </c>
      <c r="AP19" s="3">
        <v>0</v>
      </c>
      <c r="AQ19" s="18"/>
      <c r="AR19" s="3">
        <v>0</v>
      </c>
      <c r="AS19" s="3">
        <v>0</v>
      </c>
      <c r="AT19" s="3">
        <v>0</v>
      </c>
      <c r="AU19" s="32">
        <f t="shared" si="0"/>
        <v>301</v>
      </c>
      <c r="AV19" s="3">
        <f t="shared" si="1"/>
        <v>1285.27</v>
      </c>
      <c r="AW19" s="3">
        <f t="shared" si="2"/>
        <v>1122.46</v>
      </c>
      <c r="AX19" s="3">
        <f t="shared" si="3"/>
        <v>260.32</v>
      </c>
      <c r="AY19" s="3">
        <f t="shared" si="5"/>
        <v>2668.05</v>
      </c>
      <c r="AZ19" s="3"/>
    </row>
    <row r="20" spans="1:54" ht="13.5" thickBot="1" x14ac:dyDescent="0.25">
      <c r="A20" s="1" t="s">
        <v>13</v>
      </c>
      <c r="B20" s="9" t="s">
        <v>117</v>
      </c>
      <c r="C20" s="3">
        <v>1182.79</v>
      </c>
      <c r="D20" s="4">
        <v>1032.96</v>
      </c>
      <c r="F20" s="5"/>
      <c r="G20" s="9" t="s">
        <v>117</v>
      </c>
      <c r="H20" s="3">
        <v>259.37</v>
      </c>
      <c r="J20" s="3">
        <f t="shared" si="4"/>
        <v>2475.12</v>
      </c>
      <c r="K20" s="1" t="s">
        <v>80</v>
      </c>
      <c r="L20" s="1" t="s">
        <v>122</v>
      </c>
      <c r="M20" s="1" t="s">
        <v>171</v>
      </c>
      <c r="O20" s="1" t="s">
        <v>80</v>
      </c>
      <c r="P20" s="1" t="s">
        <v>13</v>
      </c>
      <c r="Q20" s="1">
        <v>277</v>
      </c>
      <c r="R20" s="3">
        <v>1182.79</v>
      </c>
      <c r="S20" s="3">
        <v>1032.96</v>
      </c>
      <c r="T20" s="3">
        <v>259.37</v>
      </c>
      <c r="V20" s="3">
        <v>0</v>
      </c>
      <c r="W20" s="3">
        <v>0</v>
      </c>
      <c r="X20" s="3">
        <v>0</v>
      </c>
      <c r="Y20" s="3"/>
      <c r="AA20" s="3">
        <v>0</v>
      </c>
      <c r="AB20" s="3">
        <v>0</v>
      </c>
      <c r="AC20" s="3">
        <v>0</v>
      </c>
      <c r="AE20" s="3">
        <v>0</v>
      </c>
      <c r="AF20" s="3">
        <v>0</v>
      </c>
      <c r="AG20" s="3">
        <v>0</v>
      </c>
      <c r="AI20" s="3">
        <v>0</v>
      </c>
      <c r="AJ20" s="3">
        <v>0</v>
      </c>
      <c r="AK20" s="3">
        <v>0</v>
      </c>
      <c r="AL20" s="3"/>
      <c r="AN20" s="3">
        <v>0</v>
      </c>
      <c r="AO20" s="3">
        <v>0</v>
      </c>
      <c r="AP20" s="3">
        <v>0</v>
      </c>
      <c r="AQ20" s="18"/>
      <c r="AR20" s="3">
        <v>0</v>
      </c>
      <c r="AS20" s="3">
        <v>0</v>
      </c>
      <c r="AT20" s="3">
        <v>0</v>
      </c>
      <c r="AU20" s="32">
        <f>+Q20+U20+Z20+AD20+AH20+AM20+AQ20</f>
        <v>277</v>
      </c>
      <c r="AV20" s="3">
        <f t="shared" si="1"/>
        <v>1182.79</v>
      </c>
      <c r="AW20" s="3">
        <f t="shared" si="2"/>
        <v>1032.96</v>
      </c>
      <c r="AX20" s="3">
        <f t="shared" si="3"/>
        <v>259.37</v>
      </c>
      <c r="AY20" s="3">
        <f t="shared" si="5"/>
        <v>2475.12</v>
      </c>
    </row>
    <row r="21" spans="1:54" ht="13.5" thickBot="1" x14ac:dyDescent="0.25">
      <c r="A21" s="1" t="s">
        <v>14</v>
      </c>
      <c r="B21" s="9" t="s">
        <v>117</v>
      </c>
      <c r="C21" s="3">
        <v>947.94</v>
      </c>
      <c r="D21" s="4">
        <v>827.86</v>
      </c>
      <c r="F21" s="5"/>
      <c r="G21" s="9" t="s">
        <v>117</v>
      </c>
      <c r="H21" s="3">
        <v>388.18</v>
      </c>
      <c r="J21" s="3">
        <f t="shared" si="4"/>
        <v>2163.98</v>
      </c>
      <c r="K21" s="1" t="s">
        <v>80</v>
      </c>
      <c r="L21" s="1" t="s">
        <v>122</v>
      </c>
      <c r="M21" s="1" t="s">
        <v>171</v>
      </c>
      <c r="O21" s="1" t="s">
        <v>80</v>
      </c>
      <c r="P21" s="1" t="s">
        <v>14</v>
      </c>
      <c r="Q21" s="1">
        <v>222</v>
      </c>
      <c r="R21" s="3">
        <v>947.94</v>
      </c>
      <c r="S21" s="3">
        <v>827.86</v>
      </c>
      <c r="T21" s="3">
        <v>388.18</v>
      </c>
      <c r="V21" s="3">
        <v>0</v>
      </c>
      <c r="W21" s="3">
        <v>0</v>
      </c>
      <c r="X21" s="3">
        <v>0</v>
      </c>
      <c r="Y21" s="3"/>
      <c r="AA21" s="3">
        <v>0</v>
      </c>
      <c r="AB21" s="3">
        <v>0</v>
      </c>
      <c r="AC21" s="3">
        <v>0</v>
      </c>
      <c r="AE21" s="3">
        <v>0</v>
      </c>
      <c r="AF21" s="3">
        <v>0</v>
      </c>
      <c r="AG21" s="3">
        <v>0</v>
      </c>
      <c r="AI21" s="3">
        <v>0</v>
      </c>
      <c r="AJ21" s="3">
        <v>0</v>
      </c>
      <c r="AK21" s="3">
        <v>0</v>
      </c>
      <c r="AL21" s="3"/>
      <c r="AN21" s="3">
        <v>0</v>
      </c>
      <c r="AO21" s="3">
        <v>0</v>
      </c>
      <c r="AP21" s="3">
        <v>0</v>
      </c>
      <c r="AQ21" s="18"/>
      <c r="AR21" s="3">
        <v>0</v>
      </c>
      <c r="AS21" s="3">
        <v>0</v>
      </c>
      <c r="AT21" s="3">
        <v>0</v>
      </c>
      <c r="AU21" s="32">
        <f t="shared" ref="AU21:AU84" si="6">+Q21+U21+Z21+AD21+AH21+AM21+AQ21</f>
        <v>222</v>
      </c>
      <c r="AV21" s="3">
        <f t="shared" si="1"/>
        <v>947.94</v>
      </c>
      <c r="AW21" s="3">
        <f t="shared" si="2"/>
        <v>827.86</v>
      </c>
      <c r="AX21" s="3">
        <f t="shared" si="3"/>
        <v>388.18</v>
      </c>
      <c r="AY21" s="3">
        <f t="shared" si="5"/>
        <v>2163.98</v>
      </c>
    </row>
    <row r="22" spans="1:54" ht="13.5" thickBot="1" x14ac:dyDescent="0.25">
      <c r="A22" s="1" t="s">
        <v>15</v>
      </c>
      <c r="B22" s="9" t="s">
        <v>117</v>
      </c>
      <c r="C22" s="3">
        <v>64.05</v>
      </c>
      <c r="D22" s="4">
        <v>56.6</v>
      </c>
      <c r="F22" s="5"/>
      <c r="G22" s="9" t="s">
        <v>117</v>
      </c>
      <c r="H22" s="3">
        <v>263.82</v>
      </c>
      <c r="J22" s="3">
        <f t="shared" si="4"/>
        <v>384.47</v>
      </c>
      <c r="K22" s="1" t="s">
        <v>81</v>
      </c>
      <c r="L22" s="1" t="s">
        <v>122</v>
      </c>
      <c r="M22" s="1" t="s">
        <v>184</v>
      </c>
      <c r="O22" s="1" t="s">
        <v>81</v>
      </c>
      <c r="P22" s="1" t="s">
        <v>15</v>
      </c>
      <c r="Q22" s="1">
        <v>15</v>
      </c>
      <c r="R22" s="3">
        <v>64.05</v>
      </c>
      <c r="S22" s="3">
        <v>56.6</v>
      </c>
      <c r="T22" s="3">
        <v>263.82</v>
      </c>
      <c r="V22" s="3">
        <v>0</v>
      </c>
      <c r="W22" s="3">
        <v>0</v>
      </c>
      <c r="X22" s="3">
        <v>0</v>
      </c>
      <c r="Y22" s="3"/>
      <c r="AA22" s="3">
        <v>0</v>
      </c>
      <c r="AB22" s="3">
        <v>0</v>
      </c>
      <c r="AC22" s="3">
        <v>0</v>
      </c>
      <c r="AE22" s="3">
        <v>0</v>
      </c>
      <c r="AF22" s="3">
        <v>0</v>
      </c>
      <c r="AG22" s="3">
        <v>0</v>
      </c>
      <c r="AI22" s="3">
        <v>0</v>
      </c>
      <c r="AJ22" s="3">
        <v>0</v>
      </c>
      <c r="AK22" s="3">
        <v>0</v>
      </c>
      <c r="AL22" s="3"/>
      <c r="AN22" s="3">
        <v>0</v>
      </c>
      <c r="AO22" s="3">
        <v>0</v>
      </c>
      <c r="AP22" s="3">
        <v>0</v>
      </c>
      <c r="AQ22" s="18"/>
      <c r="AR22" s="3">
        <v>0</v>
      </c>
      <c r="AS22" s="3">
        <v>0</v>
      </c>
      <c r="AT22" s="3">
        <v>0</v>
      </c>
      <c r="AU22" s="32">
        <f t="shared" si="6"/>
        <v>15</v>
      </c>
      <c r="AV22" s="3">
        <f t="shared" si="1"/>
        <v>64.05</v>
      </c>
      <c r="AW22" s="3">
        <f t="shared" si="2"/>
        <v>56.6</v>
      </c>
      <c r="AX22" s="3">
        <f t="shared" si="3"/>
        <v>263.82</v>
      </c>
      <c r="AY22" s="3">
        <f t="shared" si="5"/>
        <v>384.47</v>
      </c>
      <c r="BB22" s="3"/>
    </row>
    <row r="23" spans="1:54" ht="13.5" thickBot="1" x14ac:dyDescent="0.25">
      <c r="A23" s="1" t="s">
        <v>16</v>
      </c>
      <c r="B23" s="9" t="s">
        <v>117</v>
      </c>
      <c r="C23" s="3">
        <v>118.87</v>
      </c>
      <c r="D23" s="4">
        <v>0</v>
      </c>
      <c r="F23" s="5"/>
      <c r="G23" s="9" t="s">
        <v>119</v>
      </c>
      <c r="H23" s="3">
        <v>0</v>
      </c>
      <c r="J23" s="3">
        <f t="shared" si="4"/>
        <v>118.87</v>
      </c>
      <c r="K23" s="1" t="s">
        <v>81</v>
      </c>
      <c r="L23" s="1" t="s">
        <v>122</v>
      </c>
      <c r="M23" s="1" t="s">
        <v>184</v>
      </c>
      <c r="O23" s="1" t="s">
        <v>81</v>
      </c>
      <c r="P23" s="1" t="s">
        <v>16</v>
      </c>
      <c r="Q23" s="1">
        <v>0</v>
      </c>
      <c r="R23" s="3">
        <v>118.87</v>
      </c>
      <c r="S23" s="3">
        <v>0</v>
      </c>
      <c r="T23" s="3">
        <v>0</v>
      </c>
      <c r="V23" s="3">
        <v>0</v>
      </c>
      <c r="W23" s="3">
        <v>0</v>
      </c>
      <c r="X23" s="3">
        <v>0</v>
      </c>
      <c r="Y23" s="3"/>
      <c r="AA23" s="3">
        <v>0</v>
      </c>
      <c r="AB23" s="3">
        <v>0</v>
      </c>
      <c r="AC23" s="3">
        <v>0</v>
      </c>
      <c r="AE23" s="3">
        <v>0</v>
      </c>
      <c r="AF23" s="3">
        <v>0</v>
      </c>
      <c r="AG23" s="3">
        <v>0</v>
      </c>
      <c r="AI23" s="3">
        <v>0</v>
      </c>
      <c r="AJ23" s="3">
        <v>0</v>
      </c>
      <c r="AK23" s="3">
        <v>0</v>
      </c>
      <c r="AL23" s="3"/>
      <c r="AN23" s="3">
        <v>0</v>
      </c>
      <c r="AO23" s="3">
        <v>0</v>
      </c>
      <c r="AP23" s="3">
        <v>0</v>
      </c>
      <c r="AQ23" s="18"/>
      <c r="AR23" s="3">
        <v>0</v>
      </c>
      <c r="AS23" s="3">
        <v>0</v>
      </c>
      <c r="AT23" s="3">
        <v>0</v>
      </c>
      <c r="AU23" s="32">
        <f t="shared" si="6"/>
        <v>0</v>
      </c>
      <c r="AV23" s="3">
        <f t="shared" si="1"/>
        <v>118.87</v>
      </c>
      <c r="AW23" s="3">
        <f t="shared" si="2"/>
        <v>0</v>
      </c>
      <c r="AX23" s="3">
        <f t="shared" si="3"/>
        <v>0</v>
      </c>
      <c r="AY23" s="3">
        <f t="shared" si="5"/>
        <v>118.87</v>
      </c>
    </row>
    <row r="24" spans="1:54" ht="13.5" thickBot="1" x14ac:dyDescent="0.25">
      <c r="A24" s="1" t="s">
        <v>17</v>
      </c>
      <c r="B24" s="9" t="s">
        <v>117</v>
      </c>
      <c r="C24" s="3">
        <v>118.87</v>
      </c>
      <c r="D24" s="4">
        <v>0</v>
      </c>
      <c r="F24" s="5"/>
      <c r="G24" s="9" t="s">
        <v>119</v>
      </c>
      <c r="H24" s="3">
        <v>0</v>
      </c>
      <c r="J24" s="3">
        <f t="shared" si="4"/>
        <v>118.87</v>
      </c>
      <c r="K24" s="1" t="s">
        <v>81</v>
      </c>
      <c r="L24" s="1" t="s">
        <v>122</v>
      </c>
      <c r="M24" s="1" t="s">
        <v>184</v>
      </c>
      <c r="O24" s="1" t="s">
        <v>81</v>
      </c>
      <c r="P24" s="1" t="s">
        <v>17</v>
      </c>
      <c r="Q24" s="1">
        <v>0</v>
      </c>
      <c r="R24" s="3">
        <v>118.87</v>
      </c>
      <c r="S24" s="3">
        <v>0</v>
      </c>
      <c r="T24" s="3">
        <v>0</v>
      </c>
      <c r="V24" s="3">
        <v>0</v>
      </c>
      <c r="W24" s="3">
        <v>0</v>
      </c>
      <c r="X24" s="3">
        <v>0</v>
      </c>
      <c r="Y24" s="3"/>
      <c r="AA24" s="3">
        <v>0</v>
      </c>
      <c r="AB24" s="3">
        <v>0</v>
      </c>
      <c r="AC24" s="3">
        <v>0</v>
      </c>
      <c r="AE24" s="3">
        <v>0</v>
      </c>
      <c r="AF24" s="3">
        <v>0</v>
      </c>
      <c r="AG24" s="3">
        <v>0</v>
      </c>
      <c r="AI24" s="3">
        <v>0</v>
      </c>
      <c r="AJ24" s="3">
        <v>0</v>
      </c>
      <c r="AK24" s="3">
        <v>0</v>
      </c>
      <c r="AL24" s="3"/>
      <c r="AN24" s="3">
        <v>0</v>
      </c>
      <c r="AO24" s="3">
        <v>0</v>
      </c>
      <c r="AP24" s="3">
        <v>0</v>
      </c>
      <c r="AQ24" s="18"/>
      <c r="AR24" s="3">
        <v>0</v>
      </c>
      <c r="AS24" s="3">
        <v>0</v>
      </c>
      <c r="AT24" s="3">
        <v>0</v>
      </c>
      <c r="AU24" s="32">
        <f t="shared" si="6"/>
        <v>0</v>
      </c>
      <c r="AV24" s="3">
        <f t="shared" si="1"/>
        <v>118.87</v>
      </c>
      <c r="AW24" s="3">
        <f t="shared" si="2"/>
        <v>0</v>
      </c>
      <c r="AX24" s="3">
        <f t="shared" si="3"/>
        <v>0</v>
      </c>
      <c r="AY24" s="3">
        <f t="shared" si="5"/>
        <v>118.87</v>
      </c>
    </row>
    <row r="25" spans="1:54" ht="13.5" thickBot="1" x14ac:dyDescent="0.25">
      <c r="A25" s="1" t="s">
        <v>18</v>
      </c>
      <c r="B25" s="9" t="s">
        <v>117</v>
      </c>
      <c r="C25" s="3">
        <v>452.62</v>
      </c>
      <c r="D25" s="4">
        <v>0</v>
      </c>
      <c r="F25" s="5"/>
      <c r="G25" s="9" t="s">
        <v>117</v>
      </c>
      <c r="H25" s="3">
        <v>263.82</v>
      </c>
      <c r="J25" s="3">
        <f t="shared" si="4"/>
        <v>716.44</v>
      </c>
      <c r="K25" s="1" t="s">
        <v>81</v>
      </c>
      <c r="L25" s="1" t="s">
        <v>122</v>
      </c>
      <c r="M25" s="1" t="s">
        <v>184</v>
      </c>
      <c r="O25" s="1" t="s">
        <v>81</v>
      </c>
      <c r="P25" s="1" t="s">
        <v>18</v>
      </c>
      <c r="Q25" s="1">
        <v>106</v>
      </c>
      <c r="R25" s="3">
        <v>452.62</v>
      </c>
      <c r="S25" s="3">
        <v>0</v>
      </c>
      <c r="T25" s="3">
        <v>263.82</v>
      </c>
      <c r="V25" s="3">
        <v>0</v>
      </c>
      <c r="W25" s="3">
        <v>0</v>
      </c>
      <c r="X25" s="3">
        <v>0</v>
      </c>
      <c r="Y25" s="3"/>
      <c r="AA25" s="3">
        <v>0</v>
      </c>
      <c r="AB25" s="3">
        <v>0</v>
      </c>
      <c r="AC25" s="3">
        <v>0</v>
      </c>
      <c r="AE25" s="3">
        <v>0</v>
      </c>
      <c r="AF25" s="3">
        <v>0</v>
      </c>
      <c r="AG25" s="3">
        <v>0</v>
      </c>
      <c r="AI25" s="3">
        <v>0</v>
      </c>
      <c r="AJ25" s="3">
        <v>0</v>
      </c>
      <c r="AK25" s="3">
        <v>0</v>
      </c>
      <c r="AL25" s="3"/>
      <c r="AN25" s="3">
        <v>0</v>
      </c>
      <c r="AO25" s="3">
        <v>0</v>
      </c>
      <c r="AP25" s="3">
        <v>0</v>
      </c>
      <c r="AQ25" s="18"/>
      <c r="AR25" s="3">
        <v>0</v>
      </c>
      <c r="AS25" s="3">
        <v>0</v>
      </c>
      <c r="AT25" s="3">
        <v>0</v>
      </c>
      <c r="AU25" s="32">
        <f t="shared" si="6"/>
        <v>106</v>
      </c>
      <c r="AV25" s="3">
        <f t="shared" si="1"/>
        <v>452.62</v>
      </c>
      <c r="AW25" s="3">
        <f t="shared" si="2"/>
        <v>0</v>
      </c>
      <c r="AX25" s="3">
        <f t="shared" si="3"/>
        <v>263.82</v>
      </c>
      <c r="AY25" s="3">
        <f t="shared" si="5"/>
        <v>716.44</v>
      </c>
      <c r="BA25" s="3"/>
    </row>
    <row r="26" spans="1:54" ht="13.5" thickBot="1" x14ac:dyDescent="0.25">
      <c r="A26" s="1" t="s">
        <v>19</v>
      </c>
      <c r="B26" s="9" t="s">
        <v>117</v>
      </c>
      <c r="C26" s="3">
        <v>337.33</v>
      </c>
      <c r="D26" s="4">
        <v>298.11</v>
      </c>
      <c r="F26" s="5"/>
      <c r="G26" s="9" t="s">
        <v>117</v>
      </c>
      <c r="H26" s="3">
        <v>197.42</v>
      </c>
      <c r="J26" s="3">
        <f t="shared" si="4"/>
        <v>832.86</v>
      </c>
      <c r="K26" s="1" t="s">
        <v>81</v>
      </c>
      <c r="L26" s="1" t="s">
        <v>122</v>
      </c>
      <c r="M26" s="1" t="s">
        <v>184</v>
      </c>
      <c r="O26" s="1" t="s">
        <v>81</v>
      </c>
      <c r="P26" s="1" t="s">
        <v>19</v>
      </c>
      <c r="Q26" s="1">
        <v>79</v>
      </c>
      <c r="R26" s="3">
        <v>337.33</v>
      </c>
      <c r="S26" s="3">
        <v>298.11</v>
      </c>
      <c r="T26" s="3">
        <v>197.42</v>
      </c>
      <c r="V26" s="3">
        <v>0</v>
      </c>
      <c r="W26" s="3">
        <v>0</v>
      </c>
      <c r="X26" s="3">
        <v>0</v>
      </c>
      <c r="Y26" s="3"/>
      <c r="AA26" s="3">
        <v>0</v>
      </c>
      <c r="AB26" s="3">
        <v>0</v>
      </c>
      <c r="AC26" s="3">
        <v>0</v>
      </c>
      <c r="AE26" s="3">
        <v>0</v>
      </c>
      <c r="AF26" s="3">
        <v>0</v>
      </c>
      <c r="AG26" s="3">
        <v>0</v>
      </c>
      <c r="AI26" s="3">
        <v>0</v>
      </c>
      <c r="AJ26" s="3">
        <v>0</v>
      </c>
      <c r="AK26" s="3">
        <v>0</v>
      </c>
      <c r="AL26" s="3"/>
      <c r="AN26" s="3">
        <v>0</v>
      </c>
      <c r="AO26" s="3">
        <v>0</v>
      </c>
      <c r="AP26" s="3">
        <v>0</v>
      </c>
      <c r="AQ26" s="18"/>
      <c r="AR26" s="3">
        <v>0</v>
      </c>
      <c r="AS26" s="3">
        <v>0</v>
      </c>
      <c r="AT26" s="3">
        <v>0</v>
      </c>
      <c r="AU26" s="32">
        <f t="shared" si="6"/>
        <v>79</v>
      </c>
      <c r="AV26" s="3">
        <f t="shared" si="1"/>
        <v>337.33</v>
      </c>
      <c r="AW26" s="3">
        <f t="shared" si="2"/>
        <v>298.11</v>
      </c>
      <c r="AX26" s="3">
        <f t="shared" si="3"/>
        <v>197.42</v>
      </c>
      <c r="AY26" s="3">
        <f t="shared" si="5"/>
        <v>832.86</v>
      </c>
      <c r="BA26" s="3"/>
    </row>
    <row r="27" spans="1:54" ht="13.5" thickBot="1" x14ac:dyDescent="0.25">
      <c r="A27" s="1" t="s">
        <v>20</v>
      </c>
      <c r="B27" s="9" t="s">
        <v>117</v>
      </c>
      <c r="C27" s="3">
        <v>2292.9899999999998</v>
      </c>
      <c r="D27" s="4">
        <v>2002.53</v>
      </c>
      <c r="F27" s="5"/>
      <c r="G27" s="9" t="s">
        <v>117</v>
      </c>
      <c r="H27" s="3">
        <v>263.70999999999998</v>
      </c>
      <c r="J27" s="3">
        <f t="shared" si="4"/>
        <v>4559.2299999999996</v>
      </c>
      <c r="K27" s="1" t="s">
        <v>82</v>
      </c>
      <c r="L27" s="1" t="s">
        <v>122</v>
      </c>
      <c r="M27" s="1" t="s">
        <v>183</v>
      </c>
      <c r="O27" s="1" t="s">
        <v>82</v>
      </c>
      <c r="P27" s="1" t="s">
        <v>20</v>
      </c>
      <c r="Q27" s="1">
        <v>537</v>
      </c>
      <c r="R27" s="3">
        <v>2292.9899999999998</v>
      </c>
      <c r="S27" s="3">
        <v>2002.53</v>
      </c>
      <c r="T27" s="3">
        <v>263.70999999999998</v>
      </c>
      <c r="V27" s="3">
        <v>0</v>
      </c>
      <c r="W27" s="3">
        <v>0</v>
      </c>
      <c r="X27" s="3">
        <v>0</v>
      </c>
      <c r="Y27" s="3"/>
      <c r="AA27" s="3">
        <v>0</v>
      </c>
      <c r="AB27" s="3">
        <v>0</v>
      </c>
      <c r="AC27" s="3">
        <v>0</v>
      </c>
      <c r="AE27" s="3">
        <v>0</v>
      </c>
      <c r="AF27" s="3">
        <v>0</v>
      </c>
      <c r="AG27" s="3">
        <v>0</v>
      </c>
      <c r="AI27" s="3">
        <v>0</v>
      </c>
      <c r="AJ27" s="3">
        <v>0</v>
      </c>
      <c r="AK27" s="3">
        <v>0</v>
      </c>
      <c r="AL27" s="3"/>
      <c r="AN27" s="3">
        <v>0</v>
      </c>
      <c r="AO27" s="3">
        <v>0</v>
      </c>
      <c r="AP27" s="3">
        <v>0</v>
      </c>
      <c r="AQ27" s="18"/>
      <c r="AR27" s="3">
        <v>0</v>
      </c>
      <c r="AS27" s="3">
        <v>0</v>
      </c>
      <c r="AT27" s="3">
        <v>0</v>
      </c>
      <c r="AU27" s="32">
        <f t="shared" si="6"/>
        <v>537</v>
      </c>
      <c r="AV27" s="3">
        <f t="shared" si="1"/>
        <v>2292.9899999999998</v>
      </c>
      <c r="AW27" s="3">
        <f t="shared" si="2"/>
        <v>2002.53</v>
      </c>
      <c r="AX27" s="3">
        <f t="shared" si="3"/>
        <v>263.70999999999998</v>
      </c>
      <c r="AY27" s="3">
        <f t="shared" si="5"/>
        <v>4559.2299999999996</v>
      </c>
    </row>
    <row r="28" spans="1:54" ht="13.5" thickBot="1" x14ac:dyDescent="0.25">
      <c r="A28" s="1" t="s">
        <v>21</v>
      </c>
      <c r="B28" s="9" t="s">
        <v>117</v>
      </c>
      <c r="C28" s="3">
        <v>341.6</v>
      </c>
      <c r="D28" s="4">
        <v>298.33</v>
      </c>
      <c r="F28" s="5"/>
      <c r="G28" s="9" t="s">
        <v>117</v>
      </c>
      <c r="H28" s="3">
        <v>527.46</v>
      </c>
      <c r="J28" s="3">
        <f t="shared" si="4"/>
        <v>1167.3900000000001</v>
      </c>
      <c r="K28" s="1" t="s">
        <v>82</v>
      </c>
      <c r="L28" s="1" t="s">
        <v>122</v>
      </c>
      <c r="M28" s="1" t="s">
        <v>183</v>
      </c>
      <c r="O28" s="1" t="s">
        <v>82</v>
      </c>
      <c r="P28" s="1" t="s">
        <v>21</v>
      </c>
      <c r="Q28" s="1">
        <v>80</v>
      </c>
      <c r="R28" s="3">
        <v>341.6</v>
      </c>
      <c r="S28" s="3">
        <v>298.33</v>
      </c>
      <c r="T28" s="3">
        <v>527.46</v>
      </c>
      <c r="V28" s="3">
        <v>0</v>
      </c>
      <c r="W28" s="3">
        <v>0</v>
      </c>
      <c r="X28" s="3">
        <v>0</v>
      </c>
      <c r="Y28" s="3"/>
      <c r="AA28" s="3">
        <v>0</v>
      </c>
      <c r="AB28" s="3">
        <v>0</v>
      </c>
      <c r="AC28" s="3">
        <v>0</v>
      </c>
      <c r="AE28" s="3">
        <v>0</v>
      </c>
      <c r="AF28" s="3">
        <v>0</v>
      </c>
      <c r="AG28" s="3">
        <v>0</v>
      </c>
      <c r="AI28" s="3">
        <v>0</v>
      </c>
      <c r="AJ28" s="3">
        <v>0</v>
      </c>
      <c r="AK28" s="3">
        <v>0</v>
      </c>
      <c r="AL28" s="3"/>
      <c r="AN28" s="3">
        <v>0</v>
      </c>
      <c r="AO28" s="3">
        <v>0</v>
      </c>
      <c r="AP28" s="3">
        <v>0</v>
      </c>
      <c r="AQ28" s="18"/>
      <c r="AR28" s="3">
        <v>0</v>
      </c>
      <c r="AS28" s="3">
        <v>0</v>
      </c>
      <c r="AT28" s="3">
        <v>0</v>
      </c>
      <c r="AU28" s="32">
        <f t="shared" si="6"/>
        <v>80</v>
      </c>
      <c r="AV28" s="3">
        <f t="shared" si="1"/>
        <v>341.6</v>
      </c>
      <c r="AW28" s="3">
        <f t="shared" si="2"/>
        <v>298.33</v>
      </c>
      <c r="AX28" s="3">
        <f t="shared" si="3"/>
        <v>527.46</v>
      </c>
      <c r="AY28" s="3">
        <f t="shared" si="5"/>
        <v>1167.3900000000001</v>
      </c>
    </row>
    <row r="29" spans="1:54" ht="13.5" thickBot="1" x14ac:dyDescent="0.25">
      <c r="A29" s="1" t="s">
        <v>22</v>
      </c>
      <c r="B29" s="9" t="s">
        <v>117</v>
      </c>
      <c r="C29" s="3">
        <v>1626.87</v>
      </c>
      <c r="D29" s="4">
        <v>1420.79</v>
      </c>
      <c r="F29" s="5"/>
      <c r="G29" s="9" t="s">
        <v>117</v>
      </c>
      <c r="H29" s="3">
        <v>263.08</v>
      </c>
      <c r="J29" s="3">
        <f t="shared" si="4"/>
        <v>3310.74</v>
      </c>
      <c r="K29" s="1" t="s">
        <v>83</v>
      </c>
      <c r="L29" s="1" t="s">
        <v>122</v>
      </c>
      <c r="M29" s="1" t="s">
        <v>177</v>
      </c>
      <c r="O29" s="1" t="s">
        <v>83</v>
      </c>
      <c r="P29" s="1" t="s">
        <v>22</v>
      </c>
      <c r="Q29" s="1">
        <v>381</v>
      </c>
      <c r="R29" s="3">
        <v>1626.87</v>
      </c>
      <c r="S29" s="3">
        <v>1420.79</v>
      </c>
      <c r="T29" s="3">
        <v>263.08</v>
      </c>
      <c r="V29" s="3">
        <v>0</v>
      </c>
      <c r="W29" s="3">
        <v>0</v>
      </c>
      <c r="X29" s="3">
        <v>0</v>
      </c>
      <c r="Y29" s="3"/>
      <c r="AA29" s="3">
        <v>0</v>
      </c>
      <c r="AB29" s="3">
        <v>0</v>
      </c>
      <c r="AC29" s="3">
        <v>0</v>
      </c>
      <c r="AE29" s="3">
        <v>0</v>
      </c>
      <c r="AF29" s="3">
        <v>0</v>
      </c>
      <c r="AG29" s="3">
        <v>0</v>
      </c>
      <c r="AI29" s="3">
        <v>0</v>
      </c>
      <c r="AJ29" s="3">
        <v>0</v>
      </c>
      <c r="AK29" s="3">
        <v>0</v>
      </c>
      <c r="AL29" s="3"/>
      <c r="AN29" s="3">
        <v>0</v>
      </c>
      <c r="AO29" s="3">
        <v>0</v>
      </c>
      <c r="AP29" s="3">
        <v>0</v>
      </c>
      <c r="AQ29" s="18"/>
      <c r="AR29" s="3">
        <v>0</v>
      </c>
      <c r="AS29" s="3">
        <v>0</v>
      </c>
      <c r="AT29" s="3">
        <v>0</v>
      </c>
      <c r="AU29" s="32">
        <f t="shared" si="6"/>
        <v>381</v>
      </c>
      <c r="AV29" s="3">
        <f t="shared" si="1"/>
        <v>1626.87</v>
      </c>
      <c r="AW29" s="3">
        <f t="shared" si="2"/>
        <v>1420.79</v>
      </c>
      <c r="AX29" s="3">
        <f t="shared" si="3"/>
        <v>263.08</v>
      </c>
      <c r="AY29" s="3">
        <f t="shared" si="5"/>
        <v>3310.74</v>
      </c>
    </row>
    <row r="30" spans="1:54" ht="13.5" thickBot="1" x14ac:dyDescent="0.25">
      <c r="A30" s="1" t="s">
        <v>23</v>
      </c>
      <c r="B30" s="9" t="s">
        <v>117</v>
      </c>
      <c r="C30" s="3">
        <v>674.66</v>
      </c>
      <c r="D30" s="4">
        <v>589.20000000000005</v>
      </c>
      <c r="F30" s="5"/>
      <c r="G30" s="9" t="s">
        <v>117</v>
      </c>
      <c r="H30" s="3">
        <v>263.08</v>
      </c>
      <c r="J30" s="3">
        <f>C30+D30+H30</f>
        <v>1526.94</v>
      </c>
      <c r="K30" s="1" t="s">
        <v>83</v>
      </c>
      <c r="L30" s="1" t="s">
        <v>122</v>
      </c>
      <c r="M30" s="1" t="s">
        <v>177</v>
      </c>
      <c r="O30" s="1" t="s">
        <v>83</v>
      </c>
      <c r="P30" s="1" t="s">
        <v>23</v>
      </c>
      <c r="Q30" s="1">
        <v>158</v>
      </c>
      <c r="R30" s="3">
        <v>674.66</v>
      </c>
      <c r="S30" s="3">
        <v>589.20000000000005</v>
      </c>
      <c r="T30" s="3">
        <v>263.08</v>
      </c>
      <c r="V30" s="3">
        <v>0</v>
      </c>
      <c r="W30" s="3">
        <v>0</v>
      </c>
      <c r="X30" s="3">
        <v>0</v>
      </c>
      <c r="Y30" s="3"/>
      <c r="AA30" s="3">
        <v>0</v>
      </c>
      <c r="AB30" s="3">
        <v>0</v>
      </c>
      <c r="AC30" s="3">
        <v>0</v>
      </c>
      <c r="AE30" s="3">
        <v>0</v>
      </c>
      <c r="AF30" s="3">
        <v>0</v>
      </c>
      <c r="AG30" s="3">
        <v>0</v>
      </c>
      <c r="AI30" s="3">
        <v>0</v>
      </c>
      <c r="AJ30" s="3">
        <v>0</v>
      </c>
      <c r="AK30" s="3">
        <v>0</v>
      </c>
      <c r="AL30" s="3"/>
      <c r="AN30" s="3">
        <v>0</v>
      </c>
      <c r="AO30" s="3">
        <v>0</v>
      </c>
      <c r="AP30" s="3">
        <v>0</v>
      </c>
      <c r="AQ30" s="18"/>
      <c r="AR30" s="3">
        <v>0</v>
      </c>
      <c r="AS30" s="3">
        <v>0</v>
      </c>
      <c r="AT30" s="3">
        <v>0</v>
      </c>
      <c r="AU30" s="32">
        <f t="shared" si="6"/>
        <v>158</v>
      </c>
      <c r="AV30" s="3">
        <f t="shared" si="1"/>
        <v>674.66</v>
      </c>
      <c r="AW30" s="3">
        <f t="shared" si="2"/>
        <v>589.20000000000005</v>
      </c>
      <c r="AX30" s="3">
        <f t="shared" si="3"/>
        <v>263.08</v>
      </c>
      <c r="AY30" s="3">
        <f t="shared" si="5"/>
        <v>1526.94</v>
      </c>
    </row>
    <row r="31" spans="1:54" ht="13.5" thickBot="1" x14ac:dyDescent="0.25">
      <c r="A31" s="1" t="s">
        <v>24</v>
      </c>
      <c r="B31" s="9" t="s">
        <v>117</v>
      </c>
      <c r="C31" s="3">
        <v>439.81</v>
      </c>
      <c r="D31" s="4">
        <v>384.1</v>
      </c>
      <c r="F31" s="5"/>
      <c r="G31" s="9" t="s">
        <v>117</v>
      </c>
      <c r="H31" s="3">
        <v>393.72</v>
      </c>
      <c r="J31" s="3">
        <f t="shared" si="4"/>
        <v>1217.6300000000001</v>
      </c>
      <c r="K31" s="1" t="s">
        <v>83</v>
      </c>
      <c r="L31" s="1" t="s">
        <v>122</v>
      </c>
      <c r="M31" s="1" t="s">
        <v>177</v>
      </c>
      <c r="O31" s="1" t="s">
        <v>83</v>
      </c>
      <c r="P31" s="1" t="s">
        <v>24</v>
      </c>
      <c r="Q31" s="1">
        <v>103</v>
      </c>
      <c r="R31" s="3">
        <v>439.81</v>
      </c>
      <c r="S31" s="3">
        <v>384.1</v>
      </c>
      <c r="T31" s="3">
        <v>393.72</v>
      </c>
      <c r="V31" s="3">
        <v>0</v>
      </c>
      <c r="W31" s="3">
        <v>0</v>
      </c>
      <c r="X31" s="3">
        <v>0</v>
      </c>
      <c r="Y31" s="3"/>
      <c r="AA31" s="3">
        <v>0</v>
      </c>
      <c r="AB31" s="3">
        <v>0</v>
      </c>
      <c r="AC31" s="3">
        <v>0</v>
      </c>
      <c r="AE31" s="3">
        <v>0</v>
      </c>
      <c r="AF31" s="3">
        <v>0</v>
      </c>
      <c r="AG31" s="3">
        <v>0</v>
      </c>
      <c r="AI31" s="3">
        <v>0</v>
      </c>
      <c r="AJ31" s="3">
        <v>0</v>
      </c>
      <c r="AK31" s="3">
        <v>0</v>
      </c>
      <c r="AL31" s="3"/>
      <c r="AN31" s="3">
        <v>0</v>
      </c>
      <c r="AO31" s="3">
        <v>0</v>
      </c>
      <c r="AP31" s="3">
        <v>0</v>
      </c>
      <c r="AQ31" s="18"/>
      <c r="AR31" s="3">
        <v>0</v>
      </c>
      <c r="AS31" s="3">
        <v>0</v>
      </c>
      <c r="AT31" s="3">
        <v>0</v>
      </c>
      <c r="AU31" s="32">
        <f t="shared" si="6"/>
        <v>103</v>
      </c>
      <c r="AV31" s="3">
        <f t="shared" si="1"/>
        <v>439.81</v>
      </c>
      <c r="AW31" s="3">
        <f t="shared" si="2"/>
        <v>384.1</v>
      </c>
      <c r="AX31" s="3">
        <f t="shared" si="3"/>
        <v>393.72</v>
      </c>
      <c r="AY31" s="3">
        <f t="shared" si="5"/>
        <v>1217.6300000000001</v>
      </c>
    </row>
    <row r="32" spans="1:54" ht="13.5" thickBot="1" x14ac:dyDescent="0.25">
      <c r="A32" s="1" t="s">
        <v>25</v>
      </c>
      <c r="B32" s="9" t="s">
        <v>117</v>
      </c>
      <c r="C32" s="3">
        <v>189.99</v>
      </c>
      <c r="D32" s="4">
        <v>0</v>
      </c>
      <c r="F32" s="5"/>
      <c r="G32" s="9" t="s">
        <v>117</v>
      </c>
      <c r="H32" s="3">
        <v>0</v>
      </c>
      <c r="J32" s="3">
        <f t="shared" si="4"/>
        <v>189.99</v>
      </c>
      <c r="K32" s="1" t="s">
        <v>84</v>
      </c>
      <c r="L32" s="1" t="s">
        <v>122</v>
      </c>
      <c r="M32" s="1" t="s">
        <v>177</v>
      </c>
      <c r="O32" s="1" t="s">
        <v>84</v>
      </c>
      <c r="P32" s="1" t="s">
        <v>25</v>
      </c>
      <c r="Q32" s="1">
        <v>0</v>
      </c>
      <c r="R32" s="3">
        <v>189.99</v>
      </c>
      <c r="S32" s="3">
        <v>0</v>
      </c>
      <c r="T32" s="3">
        <v>0</v>
      </c>
      <c r="V32" s="3">
        <v>0</v>
      </c>
      <c r="W32" s="3">
        <v>0</v>
      </c>
      <c r="X32" s="3">
        <v>0</v>
      </c>
      <c r="Y32" s="3"/>
      <c r="AA32" s="3">
        <v>0</v>
      </c>
      <c r="AB32" s="3">
        <v>0</v>
      </c>
      <c r="AC32" s="3">
        <v>0</v>
      </c>
      <c r="AE32" s="3">
        <v>0</v>
      </c>
      <c r="AF32" s="3">
        <v>0</v>
      </c>
      <c r="AG32" s="3">
        <v>0</v>
      </c>
      <c r="AI32" s="3">
        <v>0</v>
      </c>
      <c r="AJ32" s="3">
        <v>0</v>
      </c>
      <c r="AK32" s="3">
        <v>0</v>
      </c>
      <c r="AL32" s="3"/>
      <c r="AN32" s="3">
        <v>0</v>
      </c>
      <c r="AO32" s="3">
        <v>0</v>
      </c>
      <c r="AP32" s="3">
        <v>0</v>
      </c>
      <c r="AQ32" s="18"/>
      <c r="AR32" s="3">
        <v>0</v>
      </c>
      <c r="AS32" s="3">
        <v>0</v>
      </c>
      <c r="AT32" s="3">
        <v>0</v>
      </c>
      <c r="AU32" s="32">
        <f t="shared" si="6"/>
        <v>0</v>
      </c>
      <c r="AV32" s="3">
        <f t="shared" si="1"/>
        <v>189.99</v>
      </c>
      <c r="AW32" s="3">
        <f t="shared" si="2"/>
        <v>0</v>
      </c>
      <c r="AX32" s="3">
        <f t="shared" si="3"/>
        <v>0</v>
      </c>
      <c r="AY32" s="3">
        <f t="shared" si="5"/>
        <v>189.99</v>
      </c>
    </row>
    <row r="33" spans="1:51" ht="13.5" thickBot="1" x14ac:dyDescent="0.25">
      <c r="A33" s="1" t="s">
        <v>26</v>
      </c>
      <c r="B33" s="9" t="s">
        <v>117</v>
      </c>
      <c r="C33" s="3">
        <v>0</v>
      </c>
      <c r="D33" s="4">
        <v>0</v>
      </c>
      <c r="F33" s="5"/>
      <c r="G33" s="9" t="s">
        <v>117</v>
      </c>
      <c r="H33" s="3">
        <v>134.57</v>
      </c>
      <c r="J33" s="3">
        <f t="shared" si="4"/>
        <v>134.57</v>
      </c>
      <c r="K33" s="1" t="s">
        <v>85</v>
      </c>
      <c r="L33" s="1" t="s">
        <v>122</v>
      </c>
      <c r="M33" s="1" t="s">
        <v>183</v>
      </c>
      <c r="O33" s="1" t="s">
        <v>85</v>
      </c>
      <c r="P33" s="1" t="s">
        <v>26</v>
      </c>
      <c r="R33" s="3">
        <v>0</v>
      </c>
      <c r="S33" s="3">
        <v>0</v>
      </c>
      <c r="T33" s="3">
        <v>134.57</v>
      </c>
      <c r="V33" s="3">
        <v>0</v>
      </c>
      <c r="W33" s="3">
        <v>0</v>
      </c>
      <c r="X33" s="3">
        <v>0</v>
      </c>
      <c r="Y33" s="3"/>
      <c r="AA33" s="3">
        <v>0</v>
      </c>
      <c r="AB33" s="3">
        <v>0</v>
      </c>
      <c r="AC33" s="3">
        <v>0</v>
      </c>
      <c r="AE33" s="3">
        <v>0</v>
      </c>
      <c r="AF33" s="3">
        <v>0</v>
      </c>
      <c r="AG33" s="3">
        <v>0</v>
      </c>
      <c r="AI33" s="3">
        <v>0</v>
      </c>
      <c r="AJ33" s="3">
        <v>0</v>
      </c>
      <c r="AK33" s="3">
        <v>0</v>
      </c>
      <c r="AL33" s="3"/>
      <c r="AN33" s="3">
        <v>0</v>
      </c>
      <c r="AO33" s="3">
        <v>0</v>
      </c>
      <c r="AP33" s="3">
        <v>0</v>
      </c>
      <c r="AQ33" s="18"/>
      <c r="AR33" s="3">
        <v>0</v>
      </c>
      <c r="AS33" s="3">
        <v>0</v>
      </c>
      <c r="AT33" s="3">
        <v>0</v>
      </c>
      <c r="AU33" s="32">
        <f t="shared" si="6"/>
        <v>0</v>
      </c>
      <c r="AV33" s="3">
        <f t="shared" si="1"/>
        <v>0</v>
      </c>
      <c r="AW33" s="3">
        <f t="shared" si="2"/>
        <v>0</v>
      </c>
      <c r="AX33" s="3">
        <f t="shared" si="3"/>
        <v>134.57</v>
      </c>
      <c r="AY33" s="3">
        <f t="shared" si="5"/>
        <v>134.57</v>
      </c>
    </row>
    <row r="34" spans="1:51" ht="13.5" thickBot="1" x14ac:dyDescent="0.25">
      <c r="A34" s="1" t="s">
        <v>27</v>
      </c>
      <c r="B34" s="9" t="s">
        <v>117</v>
      </c>
      <c r="C34" s="3">
        <v>76.86</v>
      </c>
      <c r="D34" s="4">
        <v>67.12</v>
      </c>
      <c r="F34" s="5"/>
      <c r="G34" s="9" t="s">
        <v>117</v>
      </c>
      <c r="H34" s="3">
        <v>263.70999999999998</v>
      </c>
      <c r="J34" s="3">
        <f t="shared" si="4"/>
        <v>407.69</v>
      </c>
      <c r="K34" s="1" t="s">
        <v>85</v>
      </c>
      <c r="L34" s="1" t="s">
        <v>122</v>
      </c>
      <c r="M34" s="1" t="s">
        <v>183</v>
      </c>
      <c r="O34" s="1" t="s">
        <v>85</v>
      </c>
      <c r="P34" s="1" t="s">
        <v>27</v>
      </c>
      <c r="Q34" s="1">
        <v>18</v>
      </c>
      <c r="R34" s="3">
        <v>76.86</v>
      </c>
      <c r="S34" s="3">
        <v>67.12</v>
      </c>
      <c r="T34" s="3">
        <v>263.70999999999998</v>
      </c>
      <c r="V34" s="3">
        <v>0</v>
      </c>
      <c r="W34" s="3">
        <v>0</v>
      </c>
      <c r="X34" s="3">
        <v>0</v>
      </c>
      <c r="Y34" s="3"/>
      <c r="AA34" s="3">
        <v>0</v>
      </c>
      <c r="AB34" s="3">
        <v>0</v>
      </c>
      <c r="AC34" s="3">
        <v>0</v>
      </c>
      <c r="AE34" s="3">
        <v>0</v>
      </c>
      <c r="AF34" s="3">
        <v>0</v>
      </c>
      <c r="AG34" s="3">
        <v>0</v>
      </c>
      <c r="AI34" s="3">
        <v>0</v>
      </c>
      <c r="AJ34" s="3">
        <v>0</v>
      </c>
      <c r="AK34" s="3">
        <v>0</v>
      </c>
      <c r="AL34" s="3"/>
      <c r="AN34" s="3">
        <v>0</v>
      </c>
      <c r="AO34" s="3">
        <v>0</v>
      </c>
      <c r="AP34" s="3">
        <v>0</v>
      </c>
      <c r="AQ34" s="18"/>
      <c r="AR34" s="3">
        <v>0</v>
      </c>
      <c r="AS34" s="3">
        <v>0</v>
      </c>
      <c r="AT34" s="3">
        <v>0</v>
      </c>
      <c r="AU34" s="32">
        <f t="shared" si="6"/>
        <v>18</v>
      </c>
      <c r="AV34" s="3">
        <f t="shared" si="1"/>
        <v>76.86</v>
      </c>
      <c r="AW34" s="3">
        <f t="shared" si="2"/>
        <v>67.12</v>
      </c>
      <c r="AX34" s="3">
        <f t="shared" si="3"/>
        <v>263.70999999999998</v>
      </c>
      <c r="AY34" s="3">
        <f t="shared" si="5"/>
        <v>407.69</v>
      </c>
    </row>
    <row r="35" spans="1:51" ht="13.5" thickBot="1" x14ac:dyDescent="0.25">
      <c r="A35" s="1" t="s">
        <v>28</v>
      </c>
      <c r="B35" s="9" t="s">
        <v>117</v>
      </c>
      <c r="C35" s="3">
        <v>738.71</v>
      </c>
      <c r="D35" s="4">
        <v>645.13</v>
      </c>
      <c r="F35" s="5"/>
      <c r="G35" s="9" t="s">
        <v>117</v>
      </c>
      <c r="H35" s="3">
        <v>394.67</v>
      </c>
      <c r="J35" s="3">
        <f t="shared" si="4"/>
        <v>1778.5100000000002</v>
      </c>
      <c r="K35" s="1" t="s">
        <v>85</v>
      </c>
      <c r="L35" s="1" t="s">
        <v>122</v>
      </c>
      <c r="M35" s="1" t="s">
        <v>183</v>
      </c>
      <c r="O35" s="1" t="s">
        <v>85</v>
      </c>
      <c r="P35" s="1" t="s">
        <v>28</v>
      </c>
      <c r="Q35" s="1">
        <v>173</v>
      </c>
      <c r="R35" s="3">
        <v>738.71</v>
      </c>
      <c r="S35" s="3">
        <v>645.13</v>
      </c>
      <c r="T35" s="3">
        <v>394.67</v>
      </c>
      <c r="V35" s="3">
        <v>0</v>
      </c>
      <c r="W35" s="3">
        <v>0</v>
      </c>
      <c r="X35" s="3">
        <v>0</v>
      </c>
      <c r="Y35" s="3"/>
      <c r="AA35" s="3">
        <v>0</v>
      </c>
      <c r="AB35" s="3">
        <v>0</v>
      </c>
      <c r="AC35" s="3">
        <v>0</v>
      </c>
      <c r="AE35" s="3">
        <v>0</v>
      </c>
      <c r="AF35" s="3">
        <v>0</v>
      </c>
      <c r="AG35" s="3">
        <v>0</v>
      </c>
      <c r="AI35" s="3">
        <v>0</v>
      </c>
      <c r="AJ35" s="3">
        <v>0</v>
      </c>
      <c r="AK35" s="3">
        <v>0</v>
      </c>
      <c r="AL35" s="3"/>
      <c r="AN35" s="3">
        <v>0</v>
      </c>
      <c r="AO35" s="3">
        <v>0</v>
      </c>
      <c r="AP35" s="3">
        <v>0</v>
      </c>
      <c r="AQ35" s="18"/>
      <c r="AR35" s="3">
        <v>0</v>
      </c>
      <c r="AS35" s="3">
        <v>0</v>
      </c>
      <c r="AT35" s="3">
        <v>0</v>
      </c>
      <c r="AU35" s="32">
        <f t="shared" si="6"/>
        <v>173</v>
      </c>
      <c r="AV35" s="3">
        <f t="shared" si="1"/>
        <v>738.71</v>
      </c>
      <c r="AW35" s="3">
        <f t="shared" si="2"/>
        <v>645.13</v>
      </c>
      <c r="AX35" s="3">
        <f t="shared" si="3"/>
        <v>394.67</v>
      </c>
      <c r="AY35" s="3">
        <f t="shared" si="5"/>
        <v>1778.5100000000002</v>
      </c>
    </row>
    <row r="36" spans="1:51" ht="13.5" thickBot="1" x14ac:dyDescent="0.25">
      <c r="A36" s="1" t="s">
        <v>29</v>
      </c>
      <c r="B36" s="9" t="s">
        <v>117</v>
      </c>
      <c r="C36" s="3">
        <v>2532.11</v>
      </c>
      <c r="D36" s="4">
        <v>2211.36</v>
      </c>
      <c r="F36" s="5"/>
      <c r="G36" s="9" t="s">
        <v>117</v>
      </c>
      <c r="H36" s="3">
        <v>394.67</v>
      </c>
      <c r="J36" s="3">
        <f t="shared" si="4"/>
        <v>5138.1400000000003</v>
      </c>
      <c r="K36" s="1" t="s">
        <v>85</v>
      </c>
      <c r="L36" s="1" t="s">
        <v>122</v>
      </c>
      <c r="M36" s="1" t="s">
        <v>183</v>
      </c>
      <c r="O36" s="1" t="s">
        <v>85</v>
      </c>
      <c r="P36" s="1" t="s">
        <v>29</v>
      </c>
      <c r="Q36" s="1">
        <v>593</v>
      </c>
      <c r="R36" s="3">
        <v>2532.11</v>
      </c>
      <c r="S36" s="3">
        <v>2211.36</v>
      </c>
      <c r="T36" s="3">
        <v>394.67</v>
      </c>
      <c r="V36" s="3">
        <v>0</v>
      </c>
      <c r="W36" s="3">
        <v>0</v>
      </c>
      <c r="X36" s="3">
        <v>0</v>
      </c>
      <c r="Y36" s="3"/>
      <c r="AA36" s="3">
        <v>0</v>
      </c>
      <c r="AB36" s="3">
        <v>0</v>
      </c>
      <c r="AC36" s="3">
        <v>0</v>
      </c>
      <c r="AE36" s="3">
        <v>0</v>
      </c>
      <c r="AF36" s="3">
        <v>0</v>
      </c>
      <c r="AG36" s="3">
        <v>0</v>
      </c>
      <c r="AI36" s="3">
        <v>0</v>
      </c>
      <c r="AJ36" s="3">
        <v>0</v>
      </c>
      <c r="AK36" s="3">
        <v>0</v>
      </c>
      <c r="AL36" s="3"/>
      <c r="AN36" s="3">
        <v>0</v>
      </c>
      <c r="AO36" s="3">
        <v>0</v>
      </c>
      <c r="AP36" s="3">
        <v>0</v>
      </c>
      <c r="AQ36" s="18"/>
      <c r="AR36" s="3">
        <v>0</v>
      </c>
      <c r="AS36" s="3">
        <v>0</v>
      </c>
      <c r="AT36" s="3">
        <v>0</v>
      </c>
      <c r="AU36" s="32">
        <f t="shared" si="6"/>
        <v>593</v>
      </c>
      <c r="AV36" s="3">
        <f t="shared" si="1"/>
        <v>2532.11</v>
      </c>
      <c r="AW36" s="3">
        <f t="shared" si="2"/>
        <v>2211.36</v>
      </c>
      <c r="AX36" s="3">
        <f t="shared" si="3"/>
        <v>394.67</v>
      </c>
      <c r="AY36" s="3">
        <f t="shared" si="5"/>
        <v>5138.1400000000003</v>
      </c>
    </row>
    <row r="37" spans="1:51" ht="13.5" thickBot="1" x14ac:dyDescent="0.25">
      <c r="A37" s="1" t="s">
        <v>30</v>
      </c>
      <c r="B37" s="9" t="s">
        <v>117</v>
      </c>
      <c r="C37" s="3">
        <v>189.99</v>
      </c>
      <c r="D37" s="4">
        <v>0</v>
      </c>
      <c r="F37" s="5"/>
      <c r="G37" s="9" t="s">
        <v>119</v>
      </c>
      <c r="H37" s="3">
        <v>0</v>
      </c>
      <c r="J37" s="3">
        <f t="shared" si="4"/>
        <v>189.99</v>
      </c>
      <c r="K37" s="1" t="s">
        <v>86</v>
      </c>
      <c r="L37" s="1" t="s">
        <v>122</v>
      </c>
      <c r="M37" s="1" t="s">
        <v>170</v>
      </c>
      <c r="N37" s="1">
        <v>1</v>
      </c>
      <c r="O37" s="1" t="s">
        <v>86</v>
      </c>
      <c r="P37" s="1" t="s">
        <v>30</v>
      </c>
      <c r="Q37" s="1">
        <v>0</v>
      </c>
      <c r="R37" s="3">
        <v>189.99</v>
      </c>
      <c r="S37" s="3">
        <v>0</v>
      </c>
      <c r="T37" s="3">
        <v>0</v>
      </c>
      <c r="V37" s="3">
        <v>0</v>
      </c>
      <c r="W37" s="3">
        <v>0</v>
      </c>
      <c r="X37" s="3">
        <v>0</v>
      </c>
      <c r="Y37" s="3"/>
      <c r="AA37" s="3">
        <v>0</v>
      </c>
      <c r="AB37" s="3">
        <v>0</v>
      </c>
      <c r="AC37" s="3">
        <v>0</v>
      </c>
      <c r="AE37" s="3">
        <v>0</v>
      </c>
      <c r="AF37" s="3">
        <v>0</v>
      </c>
      <c r="AG37" s="3">
        <v>0</v>
      </c>
      <c r="AI37" s="3">
        <v>0</v>
      </c>
      <c r="AJ37" s="3">
        <v>0</v>
      </c>
      <c r="AK37" s="3">
        <v>0</v>
      </c>
      <c r="AL37" s="3"/>
      <c r="AN37" s="3">
        <v>0</v>
      </c>
      <c r="AO37" s="3">
        <v>0</v>
      </c>
      <c r="AP37" s="3">
        <v>0</v>
      </c>
      <c r="AQ37" s="18"/>
      <c r="AR37" s="3">
        <v>0</v>
      </c>
      <c r="AS37" s="3">
        <v>0</v>
      </c>
      <c r="AT37" s="3">
        <v>0</v>
      </c>
      <c r="AU37" s="32">
        <f t="shared" si="6"/>
        <v>0</v>
      </c>
      <c r="AV37" s="3">
        <f t="shared" si="1"/>
        <v>189.99</v>
      </c>
      <c r="AW37" s="3">
        <f t="shared" si="2"/>
        <v>0</v>
      </c>
      <c r="AX37" s="3">
        <f t="shared" si="3"/>
        <v>0</v>
      </c>
      <c r="AY37" s="3">
        <f t="shared" si="5"/>
        <v>189.99</v>
      </c>
    </row>
    <row r="38" spans="1:51" ht="13.5" thickBot="1" x14ac:dyDescent="0.25">
      <c r="A38" s="1" t="s">
        <v>31</v>
      </c>
      <c r="B38" s="9" t="s">
        <v>117</v>
      </c>
      <c r="C38" s="3">
        <v>166.53</v>
      </c>
      <c r="D38" s="4">
        <v>145.43</v>
      </c>
      <c r="F38" s="5"/>
      <c r="G38" s="9" t="s">
        <v>117</v>
      </c>
      <c r="H38" s="3">
        <v>388.02</v>
      </c>
      <c r="J38" s="3">
        <f t="shared" si="4"/>
        <v>699.98</v>
      </c>
      <c r="K38" s="1" t="s">
        <v>86</v>
      </c>
      <c r="L38" s="1" t="s">
        <v>122</v>
      </c>
      <c r="M38" s="1" t="s">
        <v>170</v>
      </c>
      <c r="N38" s="1">
        <v>2</v>
      </c>
      <c r="O38" s="1" t="s">
        <v>86</v>
      </c>
      <c r="P38" s="1" t="s">
        <v>31</v>
      </c>
      <c r="Q38" s="1">
        <f>12+27</f>
        <v>39</v>
      </c>
      <c r="R38" s="3">
        <v>166.53</v>
      </c>
      <c r="S38" s="3">
        <v>145.43</v>
      </c>
      <c r="T38" s="3">
        <v>388.02</v>
      </c>
      <c r="V38" s="3">
        <v>0</v>
      </c>
      <c r="W38" s="3">
        <v>0</v>
      </c>
      <c r="X38" s="3">
        <v>0</v>
      </c>
      <c r="Y38" s="3"/>
      <c r="AA38" s="3">
        <v>0</v>
      </c>
      <c r="AB38" s="3">
        <v>0</v>
      </c>
      <c r="AC38" s="3">
        <v>0</v>
      </c>
      <c r="AE38" s="3">
        <v>0</v>
      </c>
      <c r="AF38" s="3">
        <v>0</v>
      </c>
      <c r="AG38" s="3">
        <v>0</v>
      </c>
      <c r="AI38" s="3">
        <v>0</v>
      </c>
      <c r="AJ38" s="3">
        <v>0</v>
      </c>
      <c r="AK38" s="3">
        <v>0</v>
      </c>
      <c r="AL38" s="3"/>
      <c r="AN38" s="3">
        <v>0</v>
      </c>
      <c r="AO38" s="3">
        <v>0</v>
      </c>
      <c r="AP38" s="3">
        <v>0</v>
      </c>
      <c r="AQ38" s="18"/>
      <c r="AR38" s="3">
        <v>0</v>
      </c>
      <c r="AS38" s="3">
        <v>0</v>
      </c>
      <c r="AT38" s="3">
        <v>0</v>
      </c>
      <c r="AU38" s="32">
        <f t="shared" si="6"/>
        <v>39</v>
      </c>
      <c r="AV38" s="3">
        <f t="shared" si="1"/>
        <v>166.53</v>
      </c>
      <c r="AW38" s="3">
        <f t="shared" si="2"/>
        <v>145.43</v>
      </c>
      <c r="AX38" s="3">
        <f t="shared" si="3"/>
        <v>388.02</v>
      </c>
      <c r="AY38" s="3">
        <f t="shared" si="5"/>
        <v>699.98</v>
      </c>
    </row>
    <row r="39" spans="1:51" ht="13.5" thickBot="1" x14ac:dyDescent="0.25">
      <c r="A39" s="1" t="s">
        <v>32</v>
      </c>
      <c r="B39" s="9" t="s">
        <v>117</v>
      </c>
      <c r="C39" s="3">
        <v>854</v>
      </c>
      <c r="D39" s="4">
        <v>745.82</v>
      </c>
      <c r="F39" s="5"/>
      <c r="G39" s="9" t="s">
        <v>117</v>
      </c>
      <c r="H39" s="3">
        <v>259.27</v>
      </c>
      <c r="J39" s="3">
        <f t="shared" si="4"/>
        <v>1859.0900000000001</v>
      </c>
      <c r="K39" s="1" t="s">
        <v>86</v>
      </c>
      <c r="L39" s="1" t="s">
        <v>122</v>
      </c>
      <c r="M39" s="1" t="s">
        <v>170</v>
      </c>
      <c r="N39" s="1">
        <v>3</v>
      </c>
      <c r="O39" s="1" t="s">
        <v>86</v>
      </c>
      <c r="P39" s="1" t="s">
        <v>32</v>
      </c>
      <c r="Q39" s="1">
        <v>200</v>
      </c>
      <c r="R39" s="3">
        <v>854</v>
      </c>
      <c r="S39" s="3">
        <v>745.82</v>
      </c>
      <c r="T39" s="3">
        <v>259.27</v>
      </c>
      <c r="V39" s="3">
        <v>0</v>
      </c>
      <c r="W39" s="3">
        <v>0</v>
      </c>
      <c r="X39" s="3">
        <v>0</v>
      </c>
      <c r="Y39" s="3"/>
      <c r="AA39" s="3">
        <v>0</v>
      </c>
      <c r="AB39" s="3">
        <v>0</v>
      </c>
      <c r="AC39" s="3">
        <v>0</v>
      </c>
      <c r="AE39" s="3">
        <v>0</v>
      </c>
      <c r="AF39" s="3">
        <v>0</v>
      </c>
      <c r="AG39" s="3">
        <v>0</v>
      </c>
      <c r="AI39" s="3">
        <v>0</v>
      </c>
      <c r="AJ39" s="3">
        <v>0</v>
      </c>
      <c r="AK39" s="3">
        <v>0</v>
      </c>
      <c r="AL39" s="3"/>
      <c r="AN39" s="3">
        <v>0</v>
      </c>
      <c r="AO39" s="3">
        <v>0</v>
      </c>
      <c r="AP39" s="3">
        <v>0</v>
      </c>
      <c r="AQ39" s="18"/>
      <c r="AR39" s="3">
        <v>0</v>
      </c>
      <c r="AS39" s="3">
        <v>0</v>
      </c>
      <c r="AT39" s="3">
        <v>0</v>
      </c>
      <c r="AU39" s="32">
        <f t="shared" si="6"/>
        <v>200</v>
      </c>
      <c r="AV39" s="3">
        <f t="shared" si="1"/>
        <v>854</v>
      </c>
      <c r="AW39" s="3">
        <f t="shared" si="2"/>
        <v>745.82</v>
      </c>
      <c r="AX39" s="3">
        <f t="shared" si="3"/>
        <v>259.27</v>
      </c>
      <c r="AY39" s="3">
        <f t="shared" si="5"/>
        <v>1859.0900000000001</v>
      </c>
    </row>
    <row r="40" spans="1:51" ht="13.5" thickBot="1" x14ac:dyDescent="0.25">
      <c r="A40" s="1" t="s">
        <v>33</v>
      </c>
      <c r="B40" s="9" t="s">
        <v>117</v>
      </c>
      <c r="C40" s="3">
        <v>380.03</v>
      </c>
      <c r="D40" s="4">
        <v>331.89</v>
      </c>
      <c r="F40" s="5"/>
      <c r="G40" s="9" t="s">
        <v>117</v>
      </c>
      <c r="H40" s="3">
        <v>388.02</v>
      </c>
      <c r="J40" s="3">
        <f t="shared" si="4"/>
        <v>1099.94</v>
      </c>
      <c r="K40" s="1" t="s">
        <v>86</v>
      </c>
      <c r="L40" s="1" t="s">
        <v>122</v>
      </c>
      <c r="M40" s="1" t="s">
        <v>170</v>
      </c>
      <c r="N40" s="1">
        <v>4</v>
      </c>
      <c r="O40" s="1" t="s">
        <v>86</v>
      </c>
      <c r="P40" s="1" t="s">
        <v>33</v>
      </c>
      <c r="Q40" s="1">
        <v>89</v>
      </c>
      <c r="R40" s="3">
        <v>380.03</v>
      </c>
      <c r="S40" s="3">
        <v>331.89</v>
      </c>
      <c r="T40" s="3">
        <v>388.02</v>
      </c>
      <c r="V40" s="3">
        <v>0</v>
      </c>
      <c r="W40" s="3">
        <v>0</v>
      </c>
      <c r="X40" s="3">
        <v>0</v>
      </c>
      <c r="Y40" s="3"/>
      <c r="AA40" s="3">
        <v>0</v>
      </c>
      <c r="AB40" s="3">
        <v>0</v>
      </c>
      <c r="AC40" s="3">
        <v>0</v>
      </c>
      <c r="AE40" s="3">
        <v>0</v>
      </c>
      <c r="AF40" s="3">
        <v>0</v>
      </c>
      <c r="AG40" s="3">
        <v>0</v>
      </c>
      <c r="AI40" s="3">
        <v>0</v>
      </c>
      <c r="AJ40" s="3">
        <v>0</v>
      </c>
      <c r="AK40" s="3">
        <v>0</v>
      </c>
      <c r="AL40" s="3"/>
      <c r="AN40" s="3">
        <v>0</v>
      </c>
      <c r="AO40" s="3">
        <v>0</v>
      </c>
      <c r="AP40" s="3">
        <v>0</v>
      </c>
      <c r="AQ40" s="18"/>
      <c r="AR40" s="3">
        <v>0</v>
      </c>
      <c r="AS40" s="3">
        <v>0</v>
      </c>
      <c r="AT40" s="3">
        <v>0</v>
      </c>
      <c r="AU40" s="32">
        <f t="shared" si="6"/>
        <v>89</v>
      </c>
      <c r="AV40" s="3">
        <f t="shared" ref="AV40:AV72" si="7">SUM(R40,V40,AA40,AE40,AI40,AN40,AR40)</f>
        <v>380.03</v>
      </c>
      <c r="AW40" s="3">
        <f t="shared" ref="AW40:AW72" si="8">SUM(S40,W40,AB40,AF40,AJ40,AO40,AS40)</f>
        <v>331.89</v>
      </c>
      <c r="AX40" s="3">
        <f t="shared" ref="AX40:AX72" si="9">SUM(T40,X40,AC40,AG40,AK40,AP40,AT40)</f>
        <v>388.02</v>
      </c>
      <c r="AY40" s="3">
        <f t="shared" si="5"/>
        <v>1099.94</v>
      </c>
    </row>
    <row r="41" spans="1:51" ht="13.5" thickBot="1" x14ac:dyDescent="0.25">
      <c r="A41" s="1" t="s">
        <v>34</v>
      </c>
      <c r="B41" s="9" t="s">
        <v>117</v>
      </c>
      <c r="C41" s="3">
        <v>21.35</v>
      </c>
      <c r="D41" s="4">
        <v>18.649999999999999</v>
      </c>
      <c r="F41" s="5"/>
      <c r="G41" s="9" t="s">
        <v>117</v>
      </c>
      <c r="H41" s="3">
        <v>259.27</v>
      </c>
      <c r="J41" s="3">
        <f t="shared" si="4"/>
        <v>299.27</v>
      </c>
      <c r="K41" s="1" t="s">
        <v>86</v>
      </c>
      <c r="L41" s="1" t="s">
        <v>122</v>
      </c>
      <c r="M41" s="1" t="s">
        <v>170</v>
      </c>
      <c r="N41" s="1">
        <v>5</v>
      </c>
      <c r="O41" s="1" t="s">
        <v>86</v>
      </c>
      <c r="P41" s="1" t="s">
        <v>34</v>
      </c>
      <c r="Q41" s="1">
        <v>5</v>
      </c>
      <c r="R41" s="3">
        <v>21.35</v>
      </c>
      <c r="S41" s="3">
        <v>18.649999999999999</v>
      </c>
      <c r="T41" s="3">
        <v>259.27</v>
      </c>
      <c r="V41" s="3">
        <v>0</v>
      </c>
      <c r="W41" s="3">
        <v>0</v>
      </c>
      <c r="X41" s="3">
        <v>0</v>
      </c>
      <c r="Y41" s="3"/>
      <c r="AA41" s="3">
        <v>0</v>
      </c>
      <c r="AB41" s="3">
        <v>0</v>
      </c>
      <c r="AC41" s="3">
        <v>0</v>
      </c>
      <c r="AE41" s="3">
        <v>0</v>
      </c>
      <c r="AF41" s="3">
        <v>0</v>
      </c>
      <c r="AG41" s="3">
        <v>0</v>
      </c>
      <c r="AI41" s="3">
        <v>0</v>
      </c>
      <c r="AJ41" s="3">
        <v>0</v>
      </c>
      <c r="AK41" s="3">
        <v>0</v>
      </c>
      <c r="AL41" s="3"/>
      <c r="AN41" s="3">
        <v>0</v>
      </c>
      <c r="AO41" s="3">
        <v>0</v>
      </c>
      <c r="AP41" s="3">
        <v>0</v>
      </c>
      <c r="AQ41" s="18"/>
      <c r="AR41" s="3">
        <v>0</v>
      </c>
      <c r="AS41" s="3">
        <v>0</v>
      </c>
      <c r="AT41" s="3">
        <v>0</v>
      </c>
      <c r="AU41" s="32">
        <f t="shared" si="6"/>
        <v>5</v>
      </c>
      <c r="AV41" s="3">
        <f t="shared" si="7"/>
        <v>21.35</v>
      </c>
      <c r="AW41" s="3">
        <f t="shared" si="8"/>
        <v>18.649999999999999</v>
      </c>
      <c r="AX41" s="3">
        <f t="shared" si="9"/>
        <v>259.27</v>
      </c>
      <c r="AY41" s="3">
        <f t="shared" si="5"/>
        <v>299.27</v>
      </c>
    </row>
    <row r="42" spans="1:51" ht="13.5" thickBot="1" x14ac:dyDescent="0.25">
      <c r="A42" s="1" t="s">
        <v>35</v>
      </c>
      <c r="B42" s="9" t="s">
        <v>117</v>
      </c>
      <c r="C42" s="3">
        <v>256.2</v>
      </c>
      <c r="D42" s="4">
        <v>223.75</v>
      </c>
      <c r="F42" s="5"/>
      <c r="G42" s="9" t="s">
        <v>117</v>
      </c>
      <c r="H42" s="3">
        <v>259.27</v>
      </c>
      <c r="J42" s="3">
        <f t="shared" si="4"/>
        <v>739.22</v>
      </c>
      <c r="K42" s="1" t="s">
        <v>86</v>
      </c>
      <c r="L42" s="1" t="s">
        <v>122</v>
      </c>
      <c r="M42" s="1" t="s">
        <v>170</v>
      </c>
      <c r="N42" s="1">
        <v>6</v>
      </c>
      <c r="O42" s="1" t="s">
        <v>86</v>
      </c>
      <c r="P42" s="1" t="s">
        <v>35</v>
      </c>
      <c r="Q42" s="1">
        <v>60</v>
      </c>
      <c r="R42" s="3">
        <v>256.2</v>
      </c>
      <c r="S42" s="3">
        <v>223.75</v>
      </c>
      <c r="T42" s="3">
        <v>259.27</v>
      </c>
      <c r="V42" s="3">
        <v>0</v>
      </c>
      <c r="W42" s="3">
        <v>0</v>
      </c>
      <c r="X42" s="3">
        <v>0</v>
      </c>
      <c r="Y42" s="3"/>
      <c r="AA42" s="3">
        <v>0</v>
      </c>
      <c r="AB42" s="3">
        <v>0</v>
      </c>
      <c r="AC42" s="3">
        <v>0</v>
      </c>
      <c r="AE42" s="3">
        <v>0</v>
      </c>
      <c r="AF42" s="3">
        <v>0</v>
      </c>
      <c r="AG42" s="3">
        <v>0</v>
      </c>
      <c r="AI42" s="3">
        <v>0</v>
      </c>
      <c r="AJ42" s="3">
        <v>0</v>
      </c>
      <c r="AK42" s="3">
        <v>0</v>
      </c>
      <c r="AL42" s="3"/>
      <c r="AN42" s="3">
        <v>0</v>
      </c>
      <c r="AO42" s="3">
        <v>0</v>
      </c>
      <c r="AP42" s="3">
        <v>0</v>
      </c>
      <c r="AQ42" s="18"/>
      <c r="AR42" s="3">
        <v>0</v>
      </c>
      <c r="AS42" s="3">
        <v>0</v>
      </c>
      <c r="AT42" s="3">
        <v>0</v>
      </c>
      <c r="AU42" s="32">
        <f t="shared" si="6"/>
        <v>60</v>
      </c>
      <c r="AV42" s="3">
        <f t="shared" si="7"/>
        <v>256.2</v>
      </c>
      <c r="AW42" s="3">
        <f t="shared" si="8"/>
        <v>223.75</v>
      </c>
      <c r="AX42" s="3">
        <f t="shared" si="9"/>
        <v>259.27</v>
      </c>
      <c r="AY42" s="3">
        <f t="shared" si="5"/>
        <v>739.22</v>
      </c>
    </row>
    <row r="43" spans="1:51" ht="13.5" thickBot="1" x14ac:dyDescent="0.25">
      <c r="A43" s="1" t="s">
        <v>36</v>
      </c>
      <c r="B43" s="9" t="s">
        <v>117</v>
      </c>
      <c r="C43" s="3">
        <f>1729.35+1757.43</f>
        <v>3486.7799999999997</v>
      </c>
      <c r="D43" s="4">
        <f>1510.29+1528.2</f>
        <v>3038.49</v>
      </c>
      <c r="F43" s="5"/>
      <c r="G43" s="9" t="s">
        <v>117</v>
      </c>
      <c r="H43" s="3">
        <f>518.56+534.87</f>
        <v>1053.4299999999998</v>
      </c>
      <c r="J43" s="3">
        <f t="shared" si="4"/>
        <v>7578.6999999999989</v>
      </c>
      <c r="K43" s="1" t="s">
        <v>86</v>
      </c>
      <c r="L43" s="1" t="s">
        <v>122</v>
      </c>
      <c r="M43" s="1" t="s">
        <v>170</v>
      </c>
      <c r="N43" s="1">
        <v>7</v>
      </c>
      <c r="O43" s="1" t="s">
        <v>86</v>
      </c>
      <c r="P43" s="1" t="s">
        <v>36</v>
      </c>
      <c r="Q43" s="1">
        <f>80+325</f>
        <v>405</v>
      </c>
      <c r="R43" s="3">
        <v>3486.78</v>
      </c>
      <c r="S43" s="3">
        <v>3038.49</v>
      </c>
      <c r="T43" s="3">
        <v>1053.43</v>
      </c>
      <c r="V43" s="3">
        <v>0</v>
      </c>
      <c r="W43" s="3">
        <v>0</v>
      </c>
      <c r="X43" s="3">
        <v>0</v>
      </c>
      <c r="Y43" s="3"/>
      <c r="AA43" s="3">
        <v>0</v>
      </c>
      <c r="AB43" s="3">
        <v>0</v>
      </c>
      <c r="AC43" s="3">
        <v>0</v>
      </c>
      <c r="AE43" s="3">
        <v>0</v>
      </c>
      <c r="AF43" s="3">
        <v>0</v>
      </c>
      <c r="AG43" s="3">
        <v>0</v>
      </c>
      <c r="AI43" s="3">
        <v>0</v>
      </c>
      <c r="AJ43" s="3">
        <v>0</v>
      </c>
      <c r="AK43" s="3">
        <v>0</v>
      </c>
      <c r="AL43" s="3"/>
      <c r="AN43" s="3">
        <v>0</v>
      </c>
      <c r="AO43" s="3">
        <v>0</v>
      </c>
      <c r="AP43" s="3">
        <v>0</v>
      </c>
      <c r="AQ43" s="18"/>
      <c r="AR43" s="3">
        <v>0</v>
      </c>
      <c r="AS43" s="3">
        <v>0</v>
      </c>
      <c r="AT43" s="3">
        <v>0</v>
      </c>
      <c r="AU43" s="32">
        <f t="shared" si="6"/>
        <v>405</v>
      </c>
      <c r="AV43" s="3">
        <f t="shared" si="7"/>
        <v>3486.78</v>
      </c>
      <c r="AW43" s="3">
        <f t="shared" si="8"/>
        <v>3038.49</v>
      </c>
      <c r="AX43" s="3">
        <f t="shared" si="9"/>
        <v>1053.43</v>
      </c>
      <c r="AY43" s="3">
        <f t="shared" si="5"/>
        <v>7578.7000000000007</v>
      </c>
    </row>
    <row r="44" spans="1:51" ht="13.5" thickBot="1" x14ac:dyDescent="0.25">
      <c r="A44" s="1" t="s">
        <v>2</v>
      </c>
      <c r="B44" s="9" t="s">
        <v>117</v>
      </c>
      <c r="C44" s="3">
        <v>189.99</v>
      </c>
      <c r="D44" s="4">
        <v>0</v>
      </c>
      <c r="F44" s="5"/>
      <c r="G44" s="13" t="s">
        <v>119</v>
      </c>
      <c r="H44" s="3">
        <v>0</v>
      </c>
      <c r="J44" s="3">
        <f t="shared" si="4"/>
        <v>189.99</v>
      </c>
      <c r="K44" s="1" t="s">
        <v>86</v>
      </c>
      <c r="L44" s="1" t="s">
        <v>122</v>
      </c>
      <c r="M44" s="1" t="s">
        <v>170</v>
      </c>
      <c r="O44" s="1" t="s">
        <v>86</v>
      </c>
      <c r="P44" s="1" t="s">
        <v>2</v>
      </c>
      <c r="Q44" s="1">
        <v>0</v>
      </c>
      <c r="R44" s="3">
        <v>189.99</v>
      </c>
      <c r="S44" s="3">
        <v>0</v>
      </c>
      <c r="T44" s="3">
        <v>0</v>
      </c>
      <c r="V44" s="3">
        <v>0</v>
      </c>
      <c r="W44" s="3">
        <v>0</v>
      </c>
      <c r="X44" s="3">
        <v>0</v>
      </c>
      <c r="Y44" s="3"/>
      <c r="AA44" s="3">
        <v>0</v>
      </c>
      <c r="AB44" s="3">
        <v>0</v>
      </c>
      <c r="AC44" s="3">
        <v>0</v>
      </c>
      <c r="AE44" s="3">
        <v>0</v>
      </c>
      <c r="AF44" s="3">
        <v>0</v>
      </c>
      <c r="AG44" s="3">
        <v>0</v>
      </c>
      <c r="AI44" s="3">
        <v>0</v>
      </c>
      <c r="AJ44" s="3">
        <v>0</v>
      </c>
      <c r="AK44" s="3">
        <v>0</v>
      </c>
      <c r="AL44" s="3"/>
      <c r="AN44" s="3">
        <v>0</v>
      </c>
      <c r="AO44" s="3">
        <v>0</v>
      </c>
      <c r="AP44" s="3">
        <v>0</v>
      </c>
      <c r="AQ44" s="18"/>
      <c r="AR44" s="3">
        <v>0</v>
      </c>
      <c r="AS44" s="3">
        <v>0</v>
      </c>
      <c r="AT44" s="3">
        <v>0</v>
      </c>
      <c r="AU44" s="32">
        <f t="shared" si="6"/>
        <v>0</v>
      </c>
      <c r="AV44" s="3">
        <f t="shared" si="7"/>
        <v>189.99</v>
      </c>
      <c r="AW44" s="3">
        <f t="shared" si="8"/>
        <v>0</v>
      </c>
      <c r="AX44" s="3">
        <f t="shared" si="9"/>
        <v>0</v>
      </c>
      <c r="AY44" s="3">
        <f t="shared" si="5"/>
        <v>189.99</v>
      </c>
    </row>
    <row r="45" spans="1:51" ht="13.5" thickBot="1" x14ac:dyDescent="0.25">
      <c r="A45" s="1" t="s">
        <v>37</v>
      </c>
      <c r="B45" s="9" t="s">
        <v>117</v>
      </c>
      <c r="C45" s="3">
        <v>42.7</v>
      </c>
      <c r="D45" s="4">
        <v>37.29</v>
      </c>
      <c r="F45" s="5"/>
      <c r="G45" s="9" t="s">
        <v>117</v>
      </c>
      <c r="H45" s="3">
        <v>259.27</v>
      </c>
      <c r="J45" s="3">
        <f t="shared" si="4"/>
        <v>339.26</v>
      </c>
      <c r="K45" s="1" t="s">
        <v>86</v>
      </c>
      <c r="L45" s="1" t="s">
        <v>122</v>
      </c>
      <c r="M45" s="1" t="s">
        <v>170</v>
      </c>
      <c r="N45" s="1">
        <v>8</v>
      </c>
      <c r="O45" s="1" t="s">
        <v>86</v>
      </c>
      <c r="P45" s="1" t="s">
        <v>37</v>
      </c>
      <c r="Q45" s="1">
        <v>10</v>
      </c>
      <c r="R45" s="3">
        <v>42.7</v>
      </c>
      <c r="S45" s="3">
        <v>37.29</v>
      </c>
      <c r="T45" s="3">
        <v>259.27</v>
      </c>
      <c r="V45" s="3">
        <v>0</v>
      </c>
      <c r="W45" s="3">
        <v>0</v>
      </c>
      <c r="X45" s="3">
        <v>0</v>
      </c>
      <c r="Y45" s="3"/>
      <c r="AA45" s="3">
        <v>0</v>
      </c>
      <c r="AB45" s="3">
        <v>0</v>
      </c>
      <c r="AC45" s="3">
        <v>0</v>
      </c>
      <c r="AE45" s="3">
        <v>0</v>
      </c>
      <c r="AF45" s="3">
        <v>0</v>
      </c>
      <c r="AG45" s="3">
        <v>0</v>
      </c>
      <c r="AI45" s="3">
        <v>0</v>
      </c>
      <c r="AJ45" s="3">
        <v>0</v>
      </c>
      <c r="AK45" s="3">
        <v>0</v>
      </c>
      <c r="AL45" s="3"/>
      <c r="AN45" s="3">
        <v>0</v>
      </c>
      <c r="AO45" s="3">
        <v>0</v>
      </c>
      <c r="AP45" s="3">
        <v>0</v>
      </c>
      <c r="AQ45" s="18"/>
      <c r="AR45" s="3">
        <v>0</v>
      </c>
      <c r="AS45" s="3">
        <v>0</v>
      </c>
      <c r="AT45" s="3">
        <v>0</v>
      </c>
      <c r="AU45" s="32">
        <f t="shared" si="6"/>
        <v>10</v>
      </c>
      <c r="AV45" s="3">
        <f t="shared" si="7"/>
        <v>42.7</v>
      </c>
      <c r="AW45" s="3">
        <f t="shared" si="8"/>
        <v>37.29</v>
      </c>
      <c r="AX45" s="3">
        <f t="shared" si="9"/>
        <v>259.27</v>
      </c>
      <c r="AY45" s="3">
        <f t="shared" si="5"/>
        <v>339.26</v>
      </c>
    </row>
    <row r="46" spans="1:51" ht="13.5" thickBot="1" x14ac:dyDescent="0.25">
      <c r="A46" s="1" t="s">
        <v>131</v>
      </c>
      <c r="B46" s="9" t="s">
        <v>144</v>
      </c>
      <c r="C46" s="3">
        <v>367.71</v>
      </c>
      <c r="D46" s="4">
        <v>0</v>
      </c>
      <c r="F46" s="5"/>
      <c r="G46" s="9" t="s">
        <v>144</v>
      </c>
      <c r="H46" s="3">
        <v>0</v>
      </c>
      <c r="J46" s="3">
        <f t="shared" si="4"/>
        <v>367.71</v>
      </c>
      <c r="K46" s="1" t="s">
        <v>86</v>
      </c>
      <c r="L46" s="1" t="s">
        <v>122</v>
      </c>
      <c r="M46" s="55" t="s">
        <v>170</v>
      </c>
      <c r="O46" s="1" t="s">
        <v>86</v>
      </c>
      <c r="P46" s="1" t="s">
        <v>148</v>
      </c>
      <c r="Q46" s="1">
        <v>0</v>
      </c>
      <c r="R46" s="3">
        <v>367.71</v>
      </c>
      <c r="S46" s="3">
        <v>0</v>
      </c>
      <c r="T46" s="3">
        <v>0</v>
      </c>
      <c r="V46" s="3">
        <v>0</v>
      </c>
      <c r="W46" s="3">
        <v>0</v>
      </c>
      <c r="X46" s="3">
        <v>0</v>
      </c>
      <c r="Y46" s="3"/>
      <c r="AA46" s="3">
        <v>0</v>
      </c>
      <c r="AB46" s="3">
        <v>0</v>
      </c>
      <c r="AC46" s="3">
        <v>0</v>
      </c>
      <c r="AE46" s="3">
        <v>0</v>
      </c>
      <c r="AF46" s="3">
        <v>0</v>
      </c>
      <c r="AG46" s="3">
        <v>0</v>
      </c>
      <c r="AI46" s="3">
        <v>0</v>
      </c>
      <c r="AJ46" s="3">
        <v>0</v>
      </c>
      <c r="AK46" s="3">
        <v>0</v>
      </c>
      <c r="AL46" s="3"/>
      <c r="AN46" s="3">
        <v>0</v>
      </c>
      <c r="AO46" s="3">
        <v>0</v>
      </c>
      <c r="AP46" s="3">
        <v>0</v>
      </c>
      <c r="AQ46" s="18"/>
      <c r="AR46" s="3">
        <v>0</v>
      </c>
      <c r="AS46" s="3">
        <v>0</v>
      </c>
      <c r="AT46" s="3">
        <v>0</v>
      </c>
      <c r="AU46" s="32">
        <f t="shared" si="6"/>
        <v>0</v>
      </c>
      <c r="AV46" s="3">
        <f t="shared" si="7"/>
        <v>367.71</v>
      </c>
      <c r="AW46" s="3">
        <f t="shared" si="8"/>
        <v>0</v>
      </c>
      <c r="AX46" s="3">
        <f t="shared" si="9"/>
        <v>0</v>
      </c>
      <c r="AY46" s="3">
        <f t="shared" si="5"/>
        <v>367.71</v>
      </c>
    </row>
    <row r="47" spans="1:51" ht="13.5" thickBot="1" x14ac:dyDescent="0.25">
      <c r="A47" s="1" t="s">
        <v>131</v>
      </c>
      <c r="B47" s="9" t="s">
        <v>143</v>
      </c>
      <c r="C47" s="3">
        <v>0</v>
      </c>
      <c r="D47" s="4">
        <v>0</v>
      </c>
      <c r="F47" s="5"/>
      <c r="G47" s="9" t="s">
        <v>144</v>
      </c>
      <c r="H47" s="3">
        <v>0</v>
      </c>
      <c r="J47" s="3">
        <f t="shared" si="4"/>
        <v>0</v>
      </c>
      <c r="K47" s="1" t="s">
        <v>86</v>
      </c>
      <c r="L47" s="1" t="s">
        <v>107</v>
      </c>
      <c r="M47" s="1" t="s">
        <v>157</v>
      </c>
      <c r="O47" s="1" t="s">
        <v>86</v>
      </c>
      <c r="P47" s="1" t="s">
        <v>148</v>
      </c>
      <c r="R47" s="3">
        <v>0</v>
      </c>
      <c r="S47" s="3">
        <v>0</v>
      </c>
      <c r="T47" s="3">
        <v>0</v>
      </c>
      <c r="V47" s="3">
        <v>0</v>
      </c>
      <c r="W47" s="3">
        <v>0</v>
      </c>
      <c r="X47" s="3">
        <v>0</v>
      </c>
      <c r="Y47" s="3"/>
      <c r="AA47" s="3">
        <v>0</v>
      </c>
      <c r="AB47" s="3">
        <v>0</v>
      </c>
      <c r="AC47" s="3">
        <v>0</v>
      </c>
      <c r="AE47" s="3">
        <v>0</v>
      </c>
      <c r="AF47" s="3">
        <v>0</v>
      </c>
      <c r="AG47" s="3">
        <v>0</v>
      </c>
      <c r="AI47" s="3">
        <v>0</v>
      </c>
      <c r="AJ47" s="3">
        <v>0</v>
      </c>
      <c r="AK47" s="3">
        <v>0</v>
      </c>
      <c r="AL47" s="3"/>
      <c r="AN47" s="3">
        <v>0</v>
      </c>
      <c r="AO47" s="3">
        <v>0</v>
      </c>
      <c r="AP47" s="3">
        <v>0</v>
      </c>
      <c r="AQ47" s="18"/>
      <c r="AR47" s="3">
        <v>0</v>
      </c>
      <c r="AS47" s="3">
        <v>0</v>
      </c>
      <c r="AT47" s="3">
        <v>0</v>
      </c>
      <c r="AU47" s="32">
        <f t="shared" si="6"/>
        <v>0</v>
      </c>
      <c r="AV47" s="3">
        <f t="shared" si="7"/>
        <v>0</v>
      </c>
      <c r="AW47" s="3">
        <f t="shared" si="8"/>
        <v>0</v>
      </c>
      <c r="AX47" s="3">
        <f t="shared" si="9"/>
        <v>0</v>
      </c>
      <c r="AY47" s="3">
        <f t="shared" si="5"/>
        <v>0</v>
      </c>
    </row>
    <row r="48" spans="1:51" ht="13.5" thickBot="1" x14ac:dyDescent="0.25">
      <c r="A48" s="1" t="s">
        <v>164</v>
      </c>
      <c r="B48" s="9" t="s">
        <v>143</v>
      </c>
      <c r="C48" s="3">
        <v>4.2699999999999996</v>
      </c>
      <c r="D48" s="4">
        <v>0</v>
      </c>
      <c r="F48" s="5"/>
      <c r="G48" s="9" t="s">
        <v>144</v>
      </c>
      <c r="H48" s="3">
        <v>0</v>
      </c>
      <c r="J48" s="3">
        <f t="shared" si="4"/>
        <v>4.2699999999999996</v>
      </c>
      <c r="K48" s="1" t="s">
        <v>86</v>
      </c>
      <c r="L48" s="1" t="s">
        <v>122</v>
      </c>
      <c r="M48" s="1" t="s">
        <v>182</v>
      </c>
      <c r="O48" s="1" t="s">
        <v>86</v>
      </c>
      <c r="P48" s="1" t="s">
        <v>185</v>
      </c>
      <c r="Q48" s="1">
        <v>1</v>
      </c>
      <c r="R48" s="3">
        <v>4.2699999999999996</v>
      </c>
      <c r="S48" s="3">
        <v>0</v>
      </c>
      <c r="T48" s="3">
        <v>0</v>
      </c>
      <c r="V48" s="3">
        <v>0</v>
      </c>
      <c r="W48" s="3">
        <v>0</v>
      </c>
      <c r="X48" s="3">
        <v>0</v>
      </c>
      <c r="Y48" s="3"/>
      <c r="AA48" s="3">
        <v>0</v>
      </c>
      <c r="AB48" s="3">
        <v>0</v>
      </c>
      <c r="AC48" s="3">
        <v>0</v>
      </c>
      <c r="AE48" s="3">
        <v>0</v>
      </c>
      <c r="AF48" s="3">
        <v>0</v>
      </c>
      <c r="AG48" s="3">
        <v>0</v>
      </c>
      <c r="AI48" s="3">
        <v>0</v>
      </c>
      <c r="AJ48" s="3">
        <v>0</v>
      </c>
      <c r="AK48" s="3">
        <v>0</v>
      </c>
      <c r="AL48" s="3"/>
      <c r="AN48" s="3">
        <v>0</v>
      </c>
      <c r="AO48" s="3">
        <v>0</v>
      </c>
      <c r="AP48" s="3">
        <v>0</v>
      </c>
      <c r="AQ48" s="18"/>
      <c r="AR48" s="3">
        <v>0</v>
      </c>
      <c r="AS48" s="3">
        <v>0</v>
      </c>
      <c r="AT48" s="3">
        <v>0</v>
      </c>
      <c r="AU48" s="32">
        <f t="shared" si="6"/>
        <v>1</v>
      </c>
      <c r="AV48" s="3">
        <f t="shared" si="7"/>
        <v>4.2699999999999996</v>
      </c>
      <c r="AW48" s="3">
        <f t="shared" si="8"/>
        <v>0</v>
      </c>
      <c r="AX48" s="3">
        <f t="shared" si="9"/>
        <v>0</v>
      </c>
      <c r="AY48" s="3">
        <f t="shared" si="5"/>
        <v>4.2699999999999996</v>
      </c>
    </row>
    <row r="49" spans="1:54" ht="13.5" thickBot="1" x14ac:dyDescent="0.25">
      <c r="A49" s="1" t="s">
        <v>186</v>
      </c>
      <c r="B49" s="9" t="s">
        <v>143</v>
      </c>
      <c r="C49" s="3">
        <v>0</v>
      </c>
      <c r="D49" s="4">
        <v>0</v>
      </c>
      <c r="F49" s="5"/>
      <c r="G49" s="9" t="s">
        <v>144</v>
      </c>
      <c r="H49" s="3">
        <v>0</v>
      </c>
      <c r="J49" s="3">
        <f t="shared" si="4"/>
        <v>0</v>
      </c>
      <c r="K49" s="1" t="s">
        <v>86</v>
      </c>
      <c r="L49" s="1" t="s">
        <v>122</v>
      </c>
      <c r="M49" s="1" t="s">
        <v>178</v>
      </c>
      <c r="O49" s="1" t="s">
        <v>86</v>
      </c>
      <c r="P49" s="1" t="s">
        <v>187</v>
      </c>
      <c r="Q49" s="1">
        <v>0</v>
      </c>
      <c r="R49" s="3">
        <v>0</v>
      </c>
      <c r="S49" s="3">
        <v>0</v>
      </c>
      <c r="T49" s="3">
        <v>0</v>
      </c>
      <c r="V49" s="3">
        <v>0</v>
      </c>
      <c r="W49" s="3">
        <v>0</v>
      </c>
      <c r="X49" s="3">
        <v>0</v>
      </c>
      <c r="Y49" s="3"/>
      <c r="AA49" s="3">
        <v>0</v>
      </c>
      <c r="AB49" s="3">
        <v>0</v>
      </c>
      <c r="AC49" s="3">
        <v>0</v>
      </c>
      <c r="AE49" s="3">
        <v>0</v>
      </c>
      <c r="AF49" s="3">
        <v>0</v>
      </c>
      <c r="AG49" s="3">
        <v>0</v>
      </c>
      <c r="AI49" s="3">
        <v>0</v>
      </c>
      <c r="AJ49" s="3">
        <v>0</v>
      </c>
      <c r="AK49" s="3">
        <v>0</v>
      </c>
      <c r="AL49" s="3"/>
      <c r="AN49" s="3">
        <v>0</v>
      </c>
      <c r="AO49" s="3">
        <v>0</v>
      </c>
      <c r="AP49" s="3">
        <v>0</v>
      </c>
      <c r="AQ49" s="18"/>
      <c r="AR49" s="3">
        <v>0</v>
      </c>
      <c r="AS49" s="3">
        <v>0</v>
      </c>
      <c r="AT49" s="3">
        <v>0</v>
      </c>
      <c r="AU49" s="32">
        <f t="shared" si="6"/>
        <v>0</v>
      </c>
      <c r="AV49" s="3">
        <f t="shared" si="7"/>
        <v>0</v>
      </c>
      <c r="AW49" s="3">
        <f t="shared" si="8"/>
        <v>0</v>
      </c>
      <c r="AX49" s="3">
        <f t="shared" si="9"/>
        <v>0</v>
      </c>
      <c r="AY49" s="3">
        <f t="shared" si="5"/>
        <v>0</v>
      </c>
    </row>
    <row r="50" spans="1:54" ht="13.5" thickBot="1" x14ac:dyDescent="0.25">
      <c r="A50" s="1" t="s">
        <v>190</v>
      </c>
      <c r="B50" s="9" t="s">
        <v>143</v>
      </c>
      <c r="C50" s="3">
        <v>0</v>
      </c>
      <c r="D50" s="4">
        <v>0</v>
      </c>
      <c r="F50" s="5"/>
      <c r="G50" s="9" t="s">
        <v>144</v>
      </c>
      <c r="H50" s="3">
        <v>-193.1</v>
      </c>
      <c r="J50" s="3">
        <f t="shared" ref="J50" si="10">C50+D50+H50</f>
        <v>-193.1</v>
      </c>
      <c r="K50" s="1" t="s">
        <v>86</v>
      </c>
      <c r="L50" s="1" t="s">
        <v>122</v>
      </c>
      <c r="M50" s="1" t="s">
        <v>178</v>
      </c>
      <c r="O50" s="1" t="s">
        <v>86</v>
      </c>
      <c r="P50" s="1" t="s">
        <v>187</v>
      </c>
      <c r="Q50" s="1">
        <v>5</v>
      </c>
      <c r="R50" s="3">
        <v>0</v>
      </c>
      <c r="S50" s="3">
        <v>0</v>
      </c>
      <c r="T50" s="3">
        <v>-193.1</v>
      </c>
      <c r="V50" s="3">
        <v>0</v>
      </c>
      <c r="W50" s="3">
        <v>0</v>
      </c>
      <c r="X50" s="3">
        <v>0</v>
      </c>
      <c r="Y50" s="3"/>
      <c r="AA50" s="3">
        <v>0</v>
      </c>
      <c r="AB50" s="3">
        <v>0</v>
      </c>
      <c r="AC50" s="3">
        <v>0</v>
      </c>
      <c r="AE50" s="3">
        <v>0</v>
      </c>
      <c r="AF50" s="3">
        <v>0</v>
      </c>
      <c r="AG50" s="3">
        <v>0</v>
      </c>
      <c r="AI50" s="3">
        <v>0</v>
      </c>
      <c r="AJ50" s="3">
        <v>0</v>
      </c>
      <c r="AK50" s="3">
        <v>0</v>
      </c>
      <c r="AL50" s="3"/>
      <c r="AN50" s="3">
        <v>0</v>
      </c>
      <c r="AO50" s="3">
        <v>0</v>
      </c>
      <c r="AP50" s="3">
        <v>0</v>
      </c>
      <c r="AQ50" s="18"/>
      <c r="AR50" s="3">
        <v>0</v>
      </c>
      <c r="AS50" s="3">
        <v>0</v>
      </c>
      <c r="AT50" s="3">
        <v>0</v>
      </c>
      <c r="AU50" s="32">
        <f t="shared" ref="AU50" si="11">+Q50+U50+Z50+AD50+AH50+AM50+AQ50</f>
        <v>5</v>
      </c>
      <c r="AV50" s="3">
        <f t="shared" ref="AV50" si="12">SUM(R50,V50,AA50,AE50,AI50,AN50,AR50)</f>
        <v>0</v>
      </c>
      <c r="AW50" s="3">
        <f t="shared" ref="AW50" si="13">SUM(S50,W50,AB50,AF50,AJ50,AO50,AS50)</f>
        <v>0</v>
      </c>
      <c r="AX50" s="3">
        <f t="shared" ref="AX50" si="14">SUM(T50,X50,AC50,AG50,AK50,AP50,AT50)</f>
        <v>-193.1</v>
      </c>
      <c r="AY50" s="3">
        <f t="shared" ref="AY50" si="15">SUM(AV50:AX50)</f>
        <v>-193.1</v>
      </c>
    </row>
    <row r="51" spans="1:54" ht="13.5" thickBot="1" x14ac:dyDescent="0.25">
      <c r="A51" s="1" t="s">
        <v>163</v>
      </c>
      <c r="B51" s="9" t="s">
        <v>143</v>
      </c>
      <c r="C51" s="3">
        <v>189.99</v>
      </c>
      <c r="D51" s="4">
        <v>0</v>
      </c>
      <c r="F51" s="5"/>
      <c r="G51" s="9" t="s">
        <v>144</v>
      </c>
      <c r="H51" s="3">
        <v>0</v>
      </c>
      <c r="J51" s="3">
        <f t="shared" si="4"/>
        <v>189.99</v>
      </c>
      <c r="K51" s="1" t="s">
        <v>86</v>
      </c>
      <c r="L51" s="1" t="s">
        <v>122</v>
      </c>
      <c r="M51" s="1" t="s">
        <v>178</v>
      </c>
      <c r="O51" s="1" t="s">
        <v>86</v>
      </c>
      <c r="P51" s="1" t="s">
        <v>189</v>
      </c>
      <c r="Q51" s="1">
        <v>0</v>
      </c>
      <c r="R51" s="3">
        <v>189.99</v>
      </c>
      <c r="S51" s="3">
        <v>0</v>
      </c>
      <c r="T51" s="3">
        <v>0</v>
      </c>
      <c r="V51" s="3">
        <v>0</v>
      </c>
      <c r="W51" s="3">
        <v>0</v>
      </c>
      <c r="X51" s="3">
        <v>0</v>
      </c>
      <c r="Y51" s="3"/>
      <c r="AA51" s="3">
        <v>0</v>
      </c>
      <c r="AB51" s="3">
        <v>0</v>
      </c>
      <c r="AC51" s="3">
        <v>0</v>
      </c>
      <c r="AE51" s="3">
        <v>0</v>
      </c>
      <c r="AF51" s="3">
        <v>0</v>
      </c>
      <c r="AG51" s="3">
        <v>0</v>
      </c>
      <c r="AI51" s="3">
        <v>0</v>
      </c>
      <c r="AJ51" s="3">
        <v>0</v>
      </c>
      <c r="AK51" s="3">
        <v>0</v>
      </c>
      <c r="AL51" s="3"/>
      <c r="AN51" s="3">
        <v>0</v>
      </c>
      <c r="AO51" s="3">
        <v>0</v>
      </c>
      <c r="AP51" s="3">
        <v>0</v>
      </c>
      <c r="AQ51" s="18"/>
      <c r="AR51" s="3">
        <v>0</v>
      </c>
      <c r="AS51" s="3">
        <v>0</v>
      </c>
      <c r="AT51" s="3">
        <v>0</v>
      </c>
      <c r="AU51" s="32">
        <f t="shared" si="6"/>
        <v>0</v>
      </c>
      <c r="AV51" s="3">
        <f t="shared" si="7"/>
        <v>189.99</v>
      </c>
      <c r="AW51" s="3">
        <f t="shared" si="8"/>
        <v>0</v>
      </c>
      <c r="AX51" s="3">
        <f t="shared" si="9"/>
        <v>0</v>
      </c>
      <c r="AY51" s="3">
        <f t="shared" si="5"/>
        <v>189.99</v>
      </c>
    </row>
    <row r="52" spans="1:54" ht="13.5" thickBot="1" x14ac:dyDescent="0.25">
      <c r="A52" s="1" t="s">
        <v>165</v>
      </c>
      <c r="B52" s="9" t="s">
        <v>143</v>
      </c>
      <c r="C52" s="3">
        <v>367.71</v>
      </c>
      <c r="D52" s="4">
        <v>0</v>
      </c>
      <c r="F52" s="5"/>
      <c r="G52" s="9" t="s">
        <v>143</v>
      </c>
      <c r="H52" s="3">
        <v>0</v>
      </c>
      <c r="J52" s="3">
        <f t="shared" ref="J52" si="16">C52+D52+H52</f>
        <v>367.71</v>
      </c>
      <c r="K52" s="1" t="s">
        <v>166</v>
      </c>
      <c r="L52" s="1" t="s">
        <v>122</v>
      </c>
      <c r="M52" s="1" t="s">
        <v>168</v>
      </c>
      <c r="O52" s="1" t="s">
        <v>167</v>
      </c>
      <c r="P52" s="1" t="s">
        <v>165</v>
      </c>
      <c r="Q52" s="1">
        <v>0</v>
      </c>
      <c r="R52" s="3">
        <v>367.71</v>
      </c>
      <c r="S52" s="3">
        <v>0</v>
      </c>
      <c r="T52" s="3">
        <v>0</v>
      </c>
      <c r="V52" s="3">
        <v>0</v>
      </c>
      <c r="W52" s="3">
        <v>0</v>
      </c>
      <c r="X52" s="3">
        <v>0</v>
      </c>
      <c r="Y52" s="3"/>
      <c r="AA52" s="3">
        <v>0</v>
      </c>
      <c r="AB52" s="3">
        <v>0</v>
      </c>
      <c r="AC52" s="3">
        <v>0</v>
      </c>
      <c r="AE52" s="3">
        <v>0</v>
      </c>
      <c r="AF52" s="3">
        <v>0</v>
      </c>
      <c r="AG52" s="3">
        <v>0</v>
      </c>
      <c r="AI52" s="3">
        <v>0</v>
      </c>
      <c r="AJ52" s="3">
        <v>0</v>
      </c>
      <c r="AK52" s="3">
        <v>0</v>
      </c>
      <c r="AL52" s="3"/>
      <c r="AN52" s="3">
        <v>0</v>
      </c>
      <c r="AO52" s="3">
        <v>0</v>
      </c>
      <c r="AP52" s="3">
        <v>0</v>
      </c>
      <c r="AQ52" s="18"/>
      <c r="AR52" s="3">
        <v>0</v>
      </c>
      <c r="AS52" s="3">
        <v>0</v>
      </c>
      <c r="AT52" s="3">
        <v>0</v>
      </c>
      <c r="AU52" s="32">
        <f t="shared" ref="AU52" si="17">+Q52+U52+Z52+AD52+AH52+AM52+AQ52</f>
        <v>0</v>
      </c>
      <c r="AV52" s="3">
        <f t="shared" si="7"/>
        <v>367.71</v>
      </c>
      <c r="AW52" s="3">
        <f t="shared" si="8"/>
        <v>0</v>
      </c>
      <c r="AX52" s="3">
        <f t="shared" si="9"/>
        <v>0</v>
      </c>
      <c r="AY52" s="3">
        <f t="shared" ref="AY52" si="18">SUM(AV52:AX52)</f>
        <v>367.71</v>
      </c>
    </row>
    <row r="53" spans="1:54" ht="13.5" thickBot="1" x14ac:dyDescent="0.25">
      <c r="A53" s="1" t="s">
        <v>188</v>
      </c>
      <c r="B53" s="9" t="s">
        <v>143</v>
      </c>
      <c r="C53" s="3">
        <v>0</v>
      </c>
      <c r="D53" s="4">
        <v>0</v>
      </c>
      <c r="F53" s="5"/>
      <c r="G53" s="9" t="s">
        <v>144</v>
      </c>
      <c r="H53" s="3">
        <v>0</v>
      </c>
      <c r="J53" s="3">
        <f t="shared" si="4"/>
        <v>0</v>
      </c>
      <c r="K53" s="1" t="s">
        <v>86</v>
      </c>
      <c r="L53" s="1" t="s">
        <v>122</v>
      </c>
      <c r="M53" s="1" t="s">
        <v>178</v>
      </c>
      <c r="O53" s="1" t="s">
        <v>86</v>
      </c>
      <c r="P53" s="1" t="s">
        <v>148</v>
      </c>
      <c r="Q53" s="1">
        <v>0</v>
      </c>
      <c r="R53" s="3">
        <v>0</v>
      </c>
      <c r="S53" s="3">
        <v>0</v>
      </c>
      <c r="T53" s="3">
        <v>0</v>
      </c>
      <c r="V53" s="3">
        <v>0</v>
      </c>
      <c r="W53" s="3">
        <v>0</v>
      </c>
      <c r="X53" s="3">
        <v>0</v>
      </c>
      <c r="Y53" s="3"/>
      <c r="AA53" s="3">
        <v>0</v>
      </c>
      <c r="AB53" s="3">
        <v>0</v>
      </c>
      <c r="AC53" s="3">
        <v>0</v>
      </c>
      <c r="AE53" s="3">
        <v>0</v>
      </c>
      <c r="AF53" s="3">
        <v>0</v>
      </c>
      <c r="AG53" s="3">
        <v>0</v>
      </c>
      <c r="AI53" s="3">
        <v>0</v>
      </c>
      <c r="AJ53" s="3">
        <v>0</v>
      </c>
      <c r="AK53" s="3">
        <v>0</v>
      </c>
      <c r="AL53" s="3"/>
      <c r="AN53" s="3">
        <v>0</v>
      </c>
      <c r="AO53" s="3">
        <v>0</v>
      </c>
      <c r="AP53" s="3">
        <v>0</v>
      </c>
      <c r="AQ53" s="18"/>
      <c r="AR53" s="3">
        <v>0</v>
      </c>
      <c r="AS53" s="3">
        <v>0</v>
      </c>
      <c r="AT53" s="3">
        <v>0</v>
      </c>
      <c r="AU53" s="32">
        <f t="shared" si="6"/>
        <v>0</v>
      </c>
      <c r="AV53" s="3">
        <f t="shared" si="7"/>
        <v>0</v>
      </c>
      <c r="AW53" s="3">
        <f t="shared" si="8"/>
        <v>0</v>
      </c>
      <c r="AX53" s="3">
        <f t="shared" si="9"/>
        <v>0</v>
      </c>
      <c r="AY53" s="3">
        <f t="shared" si="5"/>
        <v>0</v>
      </c>
    </row>
    <row r="54" spans="1:54" ht="13.5" thickBot="1" x14ac:dyDescent="0.25">
      <c r="A54" s="1" t="s">
        <v>180</v>
      </c>
      <c r="B54" s="9" t="s">
        <v>143</v>
      </c>
      <c r="C54" s="3">
        <v>99.54</v>
      </c>
      <c r="D54" s="4">
        <v>0</v>
      </c>
      <c r="F54" s="5"/>
      <c r="G54" s="9" t="s">
        <v>143</v>
      </c>
      <c r="H54" s="3">
        <v>0</v>
      </c>
      <c r="J54" s="3">
        <f t="shared" si="4"/>
        <v>99.54</v>
      </c>
      <c r="K54" s="1" t="s">
        <v>166</v>
      </c>
      <c r="L54" s="1" t="s">
        <v>122</v>
      </c>
      <c r="M54" s="1" t="s">
        <v>179</v>
      </c>
      <c r="O54" s="1" t="s">
        <v>167</v>
      </c>
      <c r="P54" s="1" t="s">
        <v>165</v>
      </c>
      <c r="Q54" s="1">
        <v>0</v>
      </c>
      <c r="R54" s="3">
        <v>99.54</v>
      </c>
      <c r="S54" s="3">
        <v>0</v>
      </c>
      <c r="T54" s="3">
        <v>0</v>
      </c>
      <c r="V54" s="3">
        <v>0</v>
      </c>
      <c r="W54" s="3">
        <v>0</v>
      </c>
      <c r="X54" s="3">
        <v>0</v>
      </c>
      <c r="Y54" s="3"/>
      <c r="AA54" s="3">
        <v>0</v>
      </c>
      <c r="AB54" s="3">
        <v>0</v>
      </c>
      <c r="AC54" s="3">
        <v>0</v>
      </c>
      <c r="AE54" s="3">
        <v>0</v>
      </c>
      <c r="AF54" s="3">
        <v>0</v>
      </c>
      <c r="AG54" s="3">
        <v>0</v>
      </c>
      <c r="AI54" s="3">
        <v>0</v>
      </c>
      <c r="AJ54" s="3">
        <v>0</v>
      </c>
      <c r="AK54" s="3">
        <v>0</v>
      </c>
      <c r="AL54" s="3"/>
      <c r="AN54" s="3">
        <v>0</v>
      </c>
      <c r="AO54" s="3">
        <v>0</v>
      </c>
      <c r="AP54" s="3">
        <v>0</v>
      </c>
      <c r="AQ54" s="18"/>
      <c r="AR54" s="3">
        <v>0</v>
      </c>
      <c r="AS54" s="3">
        <v>0</v>
      </c>
      <c r="AT54" s="3">
        <v>0</v>
      </c>
      <c r="AU54" s="32">
        <f t="shared" si="6"/>
        <v>0</v>
      </c>
      <c r="AV54" s="3">
        <f t="shared" si="7"/>
        <v>99.54</v>
      </c>
      <c r="AW54" s="3">
        <f t="shared" si="8"/>
        <v>0</v>
      </c>
      <c r="AX54" s="3">
        <f t="shared" si="9"/>
        <v>0</v>
      </c>
      <c r="AY54" s="3">
        <f t="shared" si="5"/>
        <v>99.54</v>
      </c>
    </row>
    <row r="55" spans="1:54" ht="13.5" thickBot="1" x14ac:dyDescent="0.25">
      <c r="A55" s="1" t="s">
        <v>152</v>
      </c>
      <c r="B55" s="9" t="s">
        <v>143</v>
      </c>
      <c r="C55" s="3">
        <v>220.52</v>
      </c>
      <c r="D55" s="4">
        <v>0</v>
      </c>
      <c r="F55" s="5"/>
      <c r="G55" s="9" t="s">
        <v>143</v>
      </c>
      <c r="H55" s="3">
        <v>0</v>
      </c>
      <c r="J55" s="3">
        <f t="shared" si="4"/>
        <v>220.52</v>
      </c>
      <c r="K55" s="1" t="s">
        <v>166</v>
      </c>
      <c r="L55" s="1" t="s">
        <v>122</v>
      </c>
      <c r="M55" s="1" t="s">
        <v>179</v>
      </c>
      <c r="O55" s="1" t="s">
        <v>167</v>
      </c>
      <c r="P55" s="1" t="str">
        <f>A55</f>
        <v>79-2351-01</v>
      </c>
      <c r="Q55" s="1">
        <v>0</v>
      </c>
      <c r="R55" s="3">
        <v>220.52</v>
      </c>
      <c r="S55" s="3">
        <v>0</v>
      </c>
      <c r="T55" s="3">
        <v>0</v>
      </c>
      <c r="V55" s="3">
        <v>0</v>
      </c>
      <c r="W55" s="3">
        <v>0</v>
      </c>
      <c r="X55" s="3">
        <v>0</v>
      </c>
      <c r="Y55" s="3"/>
      <c r="AA55" s="3">
        <v>0</v>
      </c>
      <c r="AB55" s="3">
        <v>0</v>
      </c>
      <c r="AC55" s="3">
        <v>0</v>
      </c>
      <c r="AE55" s="3">
        <v>0</v>
      </c>
      <c r="AF55" s="3">
        <v>0</v>
      </c>
      <c r="AG55" s="3">
        <v>0</v>
      </c>
      <c r="AI55" s="3">
        <v>0</v>
      </c>
      <c r="AJ55" s="3">
        <v>0</v>
      </c>
      <c r="AK55" s="3">
        <v>0</v>
      </c>
      <c r="AL55" s="3"/>
      <c r="AN55" s="3">
        <v>0</v>
      </c>
      <c r="AO55" s="3">
        <v>0</v>
      </c>
      <c r="AP55" s="3">
        <v>0</v>
      </c>
      <c r="AQ55" s="18"/>
      <c r="AR55" s="3">
        <v>0</v>
      </c>
      <c r="AS55" s="3">
        <v>0</v>
      </c>
      <c r="AT55" s="3">
        <v>0</v>
      </c>
      <c r="AU55" s="32">
        <f t="shared" si="6"/>
        <v>0</v>
      </c>
      <c r="AV55" s="3">
        <f t="shared" si="7"/>
        <v>220.52</v>
      </c>
      <c r="AW55" s="3">
        <f t="shared" si="8"/>
        <v>0</v>
      </c>
      <c r="AX55" s="3">
        <f t="shared" si="9"/>
        <v>0</v>
      </c>
      <c r="AY55" s="3">
        <f t="shared" si="5"/>
        <v>220.52</v>
      </c>
    </row>
    <row r="56" spans="1:54" ht="13.5" thickBot="1" x14ac:dyDescent="0.25">
      <c r="A56" s="1" t="s">
        <v>38</v>
      </c>
      <c r="B56" s="9" t="s">
        <v>117</v>
      </c>
      <c r="C56" s="3">
        <v>559.37</v>
      </c>
      <c r="D56" s="4">
        <v>488.51</v>
      </c>
      <c r="F56" s="5"/>
      <c r="G56" s="74" t="s">
        <v>117</v>
      </c>
      <c r="H56" s="3">
        <v>263.82</v>
      </c>
      <c r="J56" s="3">
        <f t="shared" si="4"/>
        <v>1311.7</v>
      </c>
      <c r="K56" s="1" t="s">
        <v>87</v>
      </c>
      <c r="L56" s="1" t="s">
        <v>122</v>
      </c>
      <c r="M56" s="1" t="s">
        <v>184</v>
      </c>
      <c r="O56" s="1" t="s">
        <v>87</v>
      </c>
      <c r="P56" s="1" t="s">
        <v>38</v>
      </c>
      <c r="Q56" s="1">
        <v>131</v>
      </c>
      <c r="R56" s="3">
        <v>559.37</v>
      </c>
      <c r="S56" s="3">
        <v>488.51</v>
      </c>
      <c r="T56" s="3">
        <v>263.82</v>
      </c>
      <c r="V56" s="3">
        <v>0</v>
      </c>
      <c r="W56" s="3">
        <v>0</v>
      </c>
      <c r="X56" s="3">
        <v>0</v>
      </c>
      <c r="Y56" s="3"/>
      <c r="AA56" s="3">
        <v>0</v>
      </c>
      <c r="AB56" s="3">
        <v>0</v>
      </c>
      <c r="AC56" s="3">
        <v>0</v>
      </c>
      <c r="AE56" s="3">
        <v>0</v>
      </c>
      <c r="AF56" s="3">
        <v>0</v>
      </c>
      <c r="AG56" s="3">
        <v>0</v>
      </c>
      <c r="AI56" s="3">
        <v>0</v>
      </c>
      <c r="AJ56" s="3">
        <v>0</v>
      </c>
      <c r="AK56" s="3">
        <v>0</v>
      </c>
      <c r="AL56" s="3"/>
      <c r="AN56" s="3">
        <v>0</v>
      </c>
      <c r="AO56" s="3">
        <v>0</v>
      </c>
      <c r="AP56" s="3">
        <v>0</v>
      </c>
      <c r="AQ56" s="18"/>
      <c r="AR56" s="3">
        <v>0</v>
      </c>
      <c r="AS56" s="3">
        <v>0</v>
      </c>
      <c r="AT56" s="3">
        <v>0</v>
      </c>
      <c r="AU56" s="32">
        <f t="shared" si="6"/>
        <v>131</v>
      </c>
      <c r="AV56" s="3">
        <f t="shared" si="7"/>
        <v>559.37</v>
      </c>
      <c r="AW56" s="3">
        <f t="shared" si="8"/>
        <v>488.51</v>
      </c>
      <c r="AX56" s="3">
        <f t="shared" si="9"/>
        <v>263.82</v>
      </c>
      <c r="AY56" s="3">
        <f t="shared" si="5"/>
        <v>1311.7</v>
      </c>
    </row>
    <row r="57" spans="1:54" ht="13.5" thickBot="1" x14ac:dyDescent="0.25">
      <c r="A57" s="1" t="s">
        <v>39</v>
      </c>
      <c r="B57" s="9" t="s">
        <v>117</v>
      </c>
      <c r="C57" s="3">
        <v>8.5399999999999991</v>
      </c>
      <c r="D57" s="4">
        <v>7.46</v>
      </c>
      <c r="F57" s="5"/>
      <c r="G57" s="74" t="s">
        <v>117</v>
      </c>
      <c r="H57" s="3">
        <v>263.82</v>
      </c>
      <c r="J57" s="3">
        <f t="shared" si="4"/>
        <v>279.82</v>
      </c>
      <c r="K57" s="1" t="s">
        <v>87</v>
      </c>
      <c r="L57" s="1" t="s">
        <v>122</v>
      </c>
      <c r="M57" s="1" t="s">
        <v>184</v>
      </c>
      <c r="O57" s="1" t="s">
        <v>87</v>
      </c>
      <c r="P57" s="1" t="s">
        <v>39</v>
      </c>
      <c r="Q57" s="1">
        <v>2</v>
      </c>
      <c r="R57" s="3">
        <v>8.5399999999999991</v>
      </c>
      <c r="S57" s="3">
        <v>7.46</v>
      </c>
      <c r="T57" s="3">
        <v>263.82</v>
      </c>
      <c r="V57" s="3">
        <v>0</v>
      </c>
      <c r="W57" s="3">
        <v>0</v>
      </c>
      <c r="X57" s="3">
        <v>0</v>
      </c>
      <c r="Y57" s="3"/>
      <c r="AA57" s="3">
        <v>0</v>
      </c>
      <c r="AB57" s="3">
        <v>0</v>
      </c>
      <c r="AC57" s="3">
        <v>0</v>
      </c>
      <c r="AE57" s="3">
        <v>0</v>
      </c>
      <c r="AF57" s="3">
        <v>0</v>
      </c>
      <c r="AG57" s="3">
        <v>0</v>
      </c>
      <c r="AI57" s="3">
        <v>0</v>
      </c>
      <c r="AJ57" s="3">
        <v>0</v>
      </c>
      <c r="AK57" s="3">
        <v>0</v>
      </c>
      <c r="AL57" s="3"/>
      <c r="AN57" s="3">
        <v>0</v>
      </c>
      <c r="AO57" s="3">
        <v>0</v>
      </c>
      <c r="AP57" s="3">
        <v>0</v>
      </c>
      <c r="AQ57" s="18"/>
      <c r="AR57" s="3">
        <v>0</v>
      </c>
      <c r="AS57" s="3">
        <v>0</v>
      </c>
      <c r="AT57" s="3">
        <v>0</v>
      </c>
      <c r="AU57" s="32">
        <f t="shared" si="6"/>
        <v>2</v>
      </c>
      <c r="AV57" s="3">
        <f t="shared" si="7"/>
        <v>8.5399999999999991</v>
      </c>
      <c r="AW57" s="3">
        <f t="shared" si="8"/>
        <v>7.46</v>
      </c>
      <c r="AX57" s="3">
        <f t="shared" si="9"/>
        <v>263.82</v>
      </c>
      <c r="AY57" s="3">
        <f t="shared" si="5"/>
        <v>279.82</v>
      </c>
    </row>
    <row r="58" spans="1:54" ht="13.5" thickBot="1" x14ac:dyDescent="0.25">
      <c r="A58" s="1" t="s">
        <v>40</v>
      </c>
      <c r="B58" s="9" t="s">
        <v>117</v>
      </c>
      <c r="C58" s="3">
        <v>337.33</v>
      </c>
      <c r="D58" s="4">
        <v>294.60000000000002</v>
      </c>
      <c r="F58" s="5"/>
      <c r="G58" s="74" t="s">
        <v>117</v>
      </c>
      <c r="H58" s="3">
        <v>263.82</v>
      </c>
      <c r="J58" s="3">
        <f t="shared" si="4"/>
        <v>895.75</v>
      </c>
      <c r="K58" s="1" t="s">
        <v>87</v>
      </c>
      <c r="L58" s="1" t="s">
        <v>122</v>
      </c>
      <c r="M58" s="1" t="s">
        <v>184</v>
      </c>
      <c r="O58" s="1" t="s">
        <v>87</v>
      </c>
      <c r="P58" s="1" t="s">
        <v>40</v>
      </c>
      <c r="Q58" s="1">
        <v>79</v>
      </c>
      <c r="R58" s="3">
        <v>337.33</v>
      </c>
      <c r="S58" s="3">
        <v>294.60000000000002</v>
      </c>
      <c r="T58" s="3">
        <v>263.82</v>
      </c>
      <c r="V58" s="3">
        <v>0</v>
      </c>
      <c r="W58" s="3">
        <v>0</v>
      </c>
      <c r="X58" s="3">
        <v>0</v>
      </c>
      <c r="Y58" s="3"/>
      <c r="AA58" s="3">
        <v>0</v>
      </c>
      <c r="AB58" s="3">
        <v>0</v>
      </c>
      <c r="AC58" s="3">
        <v>0</v>
      </c>
      <c r="AE58" s="3">
        <v>0</v>
      </c>
      <c r="AF58" s="3">
        <v>0</v>
      </c>
      <c r="AG58" s="3">
        <v>0</v>
      </c>
      <c r="AI58" s="3">
        <v>0</v>
      </c>
      <c r="AJ58" s="3">
        <v>0</v>
      </c>
      <c r="AK58" s="3">
        <v>0</v>
      </c>
      <c r="AL58" s="3"/>
      <c r="AN58" s="3">
        <v>0</v>
      </c>
      <c r="AO58" s="3">
        <v>0</v>
      </c>
      <c r="AP58" s="3">
        <v>0</v>
      </c>
      <c r="AQ58" s="18"/>
      <c r="AR58" s="3">
        <v>0</v>
      </c>
      <c r="AS58" s="3">
        <v>0</v>
      </c>
      <c r="AT58" s="3">
        <v>0</v>
      </c>
      <c r="AU58" s="32">
        <f t="shared" si="6"/>
        <v>79</v>
      </c>
      <c r="AV58" s="3">
        <f t="shared" si="7"/>
        <v>337.33</v>
      </c>
      <c r="AW58" s="3">
        <f t="shared" si="8"/>
        <v>294.60000000000002</v>
      </c>
      <c r="AX58" s="3">
        <f t="shared" si="9"/>
        <v>263.82</v>
      </c>
      <c r="AY58" s="3">
        <f t="shared" si="5"/>
        <v>895.75</v>
      </c>
      <c r="BB58" s="3"/>
    </row>
    <row r="59" spans="1:54" ht="13.5" thickBot="1" x14ac:dyDescent="0.25">
      <c r="A59" s="1" t="s">
        <v>56</v>
      </c>
      <c r="B59" s="9" t="s">
        <v>117</v>
      </c>
      <c r="C59" s="3">
        <v>222.04</v>
      </c>
      <c r="D59" s="4">
        <v>193.91</v>
      </c>
      <c r="F59" s="5"/>
      <c r="G59" s="25" t="s">
        <v>117</v>
      </c>
      <c r="H59" s="3">
        <v>262.33</v>
      </c>
      <c r="J59" s="3">
        <f t="shared" si="4"/>
        <v>678.28</v>
      </c>
      <c r="K59" s="1" t="s">
        <v>137</v>
      </c>
      <c r="L59" s="1" t="s">
        <v>122</v>
      </c>
      <c r="M59" s="1" t="s">
        <v>176</v>
      </c>
      <c r="O59" s="1" t="s">
        <v>90</v>
      </c>
      <c r="P59" s="1" t="s">
        <v>100</v>
      </c>
      <c r="Q59" s="1">
        <v>52</v>
      </c>
      <c r="R59" s="3">
        <v>222.04</v>
      </c>
      <c r="S59" s="3">
        <v>193.91</v>
      </c>
      <c r="T59" s="3">
        <v>262.33</v>
      </c>
      <c r="V59" s="3">
        <v>0</v>
      </c>
      <c r="W59" s="3">
        <v>0</v>
      </c>
      <c r="X59" s="3">
        <v>0</v>
      </c>
      <c r="Y59" s="3"/>
      <c r="AA59" s="3">
        <v>0</v>
      </c>
      <c r="AB59" s="3">
        <v>0</v>
      </c>
      <c r="AC59" s="3">
        <v>0</v>
      </c>
      <c r="AE59" s="3">
        <v>0</v>
      </c>
      <c r="AF59" s="3">
        <v>0</v>
      </c>
      <c r="AG59" s="3">
        <v>0</v>
      </c>
      <c r="AI59" s="3">
        <v>0</v>
      </c>
      <c r="AJ59" s="3">
        <v>0</v>
      </c>
      <c r="AK59" s="3">
        <v>0</v>
      </c>
      <c r="AL59" s="3"/>
      <c r="AN59" s="3">
        <v>0</v>
      </c>
      <c r="AO59" s="3">
        <v>0</v>
      </c>
      <c r="AP59" s="3">
        <v>0</v>
      </c>
      <c r="AQ59" s="18"/>
      <c r="AR59" s="3">
        <v>0</v>
      </c>
      <c r="AS59" s="3">
        <v>0</v>
      </c>
      <c r="AT59" s="3">
        <v>0</v>
      </c>
      <c r="AU59" s="32">
        <f t="shared" si="6"/>
        <v>52</v>
      </c>
      <c r="AV59" s="3">
        <f t="shared" si="7"/>
        <v>222.04</v>
      </c>
      <c r="AW59" s="3">
        <f t="shared" si="8"/>
        <v>193.91</v>
      </c>
      <c r="AX59" s="3">
        <f t="shared" si="9"/>
        <v>262.33</v>
      </c>
      <c r="AY59" s="3">
        <f t="shared" si="5"/>
        <v>678.28</v>
      </c>
    </row>
    <row r="60" spans="1:54" ht="13.5" thickBot="1" x14ac:dyDescent="0.25">
      <c r="A60" s="1" t="s">
        <v>41</v>
      </c>
      <c r="B60" s="9" t="s">
        <v>117</v>
      </c>
      <c r="C60" s="3">
        <v>189.99</v>
      </c>
      <c r="D60" s="4">
        <v>0</v>
      </c>
      <c r="F60" s="5"/>
      <c r="G60" s="74" t="s">
        <v>119</v>
      </c>
      <c r="H60" s="3">
        <v>0</v>
      </c>
      <c r="J60" s="3">
        <f t="shared" si="4"/>
        <v>189.99</v>
      </c>
      <c r="K60" s="1" t="s">
        <v>88</v>
      </c>
      <c r="L60" s="1" t="s">
        <v>122</v>
      </c>
      <c r="M60" s="1" t="s">
        <v>181</v>
      </c>
      <c r="N60" s="1">
        <v>1</v>
      </c>
      <c r="O60" s="1" t="s">
        <v>88</v>
      </c>
      <c r="P60" s="1" t="s">
        <v>41</v>
      </c>
      <c r="Q60" s="1">
        <v>0</v>
      </c>
      <c r="R60" s="3">
        <v>189.99</v>
      </c>
      <c r="S60" s="3">
        <v>0</v>
      </c>
      <c r="T60" s="3">
        <v>0</v>
      </c>
      <c r="V60" s="3">
        <v>0</v>
      </c>
      <c r="W60" s="3">
        <v>0</v>
      </c>
      <c r="X60" s="3">
        <v>0</v>
      </c>
      <c r="Y60" s="3"/>
      <c r="AA60" s="3">
        <v>0</v>
      </c>
      <c r="AB60" s="3">
        <v>0</v>
      </c>
      <c r="AC60" s="3">
        <v>0</v>
      </c>
      <c r="AE60" s="3">
        <v>0</v>
      </c>
      <c r="AF60" s="3">
        <v>0</v>
      </c>
      <c r="AG60" s="3">
        <v>0</v>
      </c>
      <c r="AI60" s="3">
        <v>0</v>
      </c>
      <c r="AJ60" s="3">
        <v>0</v>
      </c>
      <c r="AK60" s="3">
        <v>0</v>
      </c>
      <c r="AL60" s="3"/>
      <c r="AN60" s="3">
        <v>0</v>
      </c>
      <c r="AO60" s="3">
        <v>0</v>
      </c>
      <c r="AP60" s="3">
        <v>0</v>
      </c>
      <c r="AQ60" s="18"/>
      <c r="AR60" s="3">
        <v>0</v>
      </c>
      <c r="AS60" s="3">
        <v>0</v>
      </c>
      <c r="AT60" s="3">
        <v>0</v>
      </c>
      <c r="AU60" s="32">
        <f t="shared" si="6"/>
        <v>0</v>
      </c>
      <c r="AV60" s="3">
        <f t="shared" si="7"/>
        <v>189.99</v>
      </c>
      <c r="AW60" s="3">
        <f t="shared" si="8"/>
        <v>0</v>
      </c>
      <c r="AX60" s="3">
        <f t="shared" si="9"/>
        <v>0</v>
      </c>
      <c r="AY60" s="3">
        <f t="shared" si="5"/>
        <v>189.99</v>
      </c>
    </row>
    <row r="61" spans="1:54" ht="13.5" thickBot="1" x14ac:dyDescent="0.25">
      <c r="A61" s="1" t="s">
        <v>42</v>
      </c>
      <c r="B61" s="9" t="s">
        <v>117</v>
      </c>
      <c r="C61" s="3">
        <v>189.99</v>
      </c>
      <c r="D61" s="4">
        <v>0</v>
      </c>
      <c r="F61" s="5"/>
      <c r="G61" s="9" t="s">
        <v>119</v>
      </c>
      <c r="H61" s="3">
        <v>0</v>
      </c>
      <c r="J61" s="3">
        <f t="shared" si="4"/>
        <v>189.99</v>
      </c>
      <c r="K61" s="1" t="s">
        <v>89</v>
      </c>
      <c r="L61" s="1" t="s">
        <v>122</v>
      </c>
      <c r="M61" s="1" t="s">
        <v>181</v>
      </c>
      <c r="N61" s="1">
        <v>2</v>
      </c>
      <c r="O61" s="1" t="s">
        <v>89</v>
      </c>
      <c r="P61" s="1" t="s">
        <v>42</v>
      </c>
      <c r="Q61" s="1">
        <v>0</v>
      </c>
      <c r="R61" s="3">
        <v>189.99</v>
      </c>
      <c r="S61" s="3">
        <v>0</v>
      </c>
      <c r="T61" s="3">
        <v>0</v>
      </c>
      <c r="V61" s="3">
        <v>0</v>
      </c>
      <c r="W61" s="3">
        <v>0</v>
      </c>
      <c r="X61" s="3">
        <v>0</v>
      </c>
      <c r="Y61" s="3"/>
      <c r="AA61" s="3">
        <v>0</v>
      </c>
      <c r="AB61" s="3">
        <v>0</v>
      </c>
      <c r="AC61" s="3">
        <v>0</v>
      </c>
      <c r="AE61" s="3">
        <v>0</v>
      </c>
      <c r="AF61" s="3">
        <v>0</v>
      </c>
      <c r="AG61" s="3">
        <v>0</v>
      </c>
      <c r="AI61" s="3">
        <v>0</v>
      </c>
      <c r="AJ61" s="3">
        <v>0</v>
      </c>
      <c r="AK61" s="3">
        <v>0</v>
      </c>
      <c r="AL61" s="3"/>
      <c r="AN61" s="3">
        <v>0</v>
      </c>
      <c r="AO61" s="3">
        <v>0</v>
      </c>
      <c r="AP61" s="3">
        <v>0</v>
      </c>
      <c r="AQ61" s="18"/>
      <c r="AR61" s="3">
        <v>0</v>
      </c>
      <c r="AS61" s="3">
        <v>0</v>
      </c>
      <c r="AT61" s="3">
        <v>0</v>
      </c>
      <c r="AU61" s="32">
        <f t="shared" si="6"/>
        <v>0</v>
      </c>
      <c r="AV61" s="3">
        <f t="shared" si="7"/>
        <v>189.99</v>
      </c>
      <c r="AW61" s="3">
        <f t="shared" si="8"/>
        <v>0</v>
      </c>
      <c r="AX61" s="3">
        <f t="shared" si="9"/>
        <v>0</v>
      </c>
      <c r="AY61" s="3">
        <f t="shared" si="5"/>
        <v>189.99</v>
      </c>
    </row>
    <row r="62" spans="1:54" ht="13.5" thickBot="1" x14ac:dyDescent="0.25">
      <c r="A62" s="1" t="s">
        <v>94</v>
      </c>
      <c r="B62" s="9" t="s">
        <v>117</v>
      </c>
      <c r="C62" s="3">
        <v>367.71</v>
      </c>
      <c r="D62" s="4">
        <v>0</v>
      </c>
      <c r="F62" s="5"/>
      <c r="G62" s="9" t="s">
        <v>119</v>
      </c>
      <c r="H62" s="3">
        <v>0</v>
      </c>
      <c r="J62" s="3">
        <f t="shared" si="4"/>
        <v>367.71</v>
      </c>
      <c r="K62" s="1" t="s">
        <v>88</v>
      </c>
      <c r="L62" s="1" t="s">
        <v>122</v>
      </c>
      <c r="M62" s="1" t="s">
        <v>182</v>
      </c>
      <c r="N62" s="1">
        <v>3</v>
      </c>
      <c r="O62" s="1" t="s">
        <v>88</v>
      </c>
      <c r="P62" s="1" t="s">
        <v>94</v>
      </c>
      <c r="Q62" s="1">
        <v>0</v>
      </c>
      <c r="R62" s="3">
        <v>367.71</v>
      </c>
      <c r="S62" s="3">
        <v>0</v>
      </c>
      <c r="T62" s="3">
        <v>0</v>
      </c>
      <c r="V62" s="3">
        <v>0</v>
      </c>
      <c r="W62" s="3">
        <v>0</v>
      </c>
      <c r="X62" s="3">
        <v>0</v>
      </c>
      <c r="Y62" s="3"/>
      <c r="AA62" s="3">
        <v>0</v>
      </c>
      <c r="AB62" s="3">
        <v>0</v>
      </c>
      <c r="AC62" s="3">
        <v>0</v>
      </c>
      <c r="AE62" s="3">
        <v>0</v>
      </c>
      <c r="AF62" s="3">
        <v>0</v>
      </c>
      <c r="AG62" s="3">
        <v>0</v>
      </c>
      <c r="AI62" s="3">
        <v>0</v>
      </c>
      <c r="AJ62" s="3">
        <v>0</v>
      </c>
      <c r="AK62" s="3">
        <v>0</v>
      </c>
      <c r="AL62" s="3"/>
      <c r="AN62" s="3">
        <v>0</v>
      </c>
      <c r="AO62" s="3">
        <v>0</v>
      </c>
      <c r="AP62" s="3">
        <v>0</v>
      </c>
      <c r="AQ62" s="18"/>
      <c r="AR62" s="3">
        <v>0</v>
      </c>
      <c r="AS62" s="3">
        <v>0</v>
      </c>
      <c r="AT62" s="3">
        <v>0</v>
      </c>
      <c r="AU62" s="32">
        <f t="shared" si="6"/>
        <v>0</v>
      </c>
      <c r="AV62" s="3">
        <f t="shared" si="7"/>
        <v>367.71</v>
      </c>
      <c r="AW62" s="3">
        <f t="shared" si="8"/>
        <v>0</v>
      </c>
      <c r="AX62" s="3">
        <f t="shared" si="9"/>
        <v>0</v>
      </c>
      <c r="AY62" s="3">
        <f t="shared" si="5"/>
        <v>367.71</v>
      </c>
    </row>
    <row r="63" spans="1:54" ht="13.5" thickBot="1" x14ac:dyDescent="0.25">
      <c r="A63" s="1" t="s">
        <v>43</v>
      </c>
      <c r="B63" s="9" t="s">
        <v>117</v>
      </c>
      <c r="C63" s="3">
        <v>189.99</v>
      </c>
      <c r="D63" s="4">
        <v>0</v>
      </c>
      <c r="F63" s="5"/>
      <c r="G63" s="9" t="s">
        <v>119</v>
      </c>
      <c r="H63" s="3">
        <v>0</v>
      </c>
      <c r="J63" s="3">
        <f t="shared" si="4"/>
        <v>189.99</v>
      </c>
      <c r="K63" s="1" t="s">
        <v>88</v>
      </c>
      <c r="L63" s="1" t="s">
        <v>122</v>
      </c>
      <c r="M63" s="1" t="s">
        <v>181</v>
      </c>
      <c r="N63" s="1">
        <v>4</v>
      </c>
      <c r="O63" s="1" t="s">
        <v>88</v>
      </c>
      <c r="P63" s="1" t="s">
        <v>43</v>
      </c>
      <c r="Q63" s="1">
        <v>0</v>
      </c>
      <c r="R63" s="3">
        <v>189.99</v>
      </c>
      <c r="S63" s="3">
        <v>0</v>
      </c>
      <c r="T63" s="3">
        <v>0</v>
      </c>
      <c r="V63" s="3">
        <v>0</v>
      </c>
      <c r="W63" s="3">
        <v>0</v>
      </c>
      <c r="X63" s="3">
        <v>0</v>
      </c>
      <c r="Y63" s="3"/>
      <c r="AA63" s="3">
        <v>0</v>
      </c>
      <c r="AB63" s="3">
        <v>0</v>
      </c>
      <c r="AC63" s="3">
        <v>0</v>
      </c>
      <c r="AE63" s="3">
        <v>0</v>
      </c>
      <c r="AF63" s="3">
        <v>0</v>
      </c>
      <c r="AG63" s="3">
        <v>0</v>
      </c>
      <c r="AI63" s="3">
        <v>0</v>
      </c>
      <c r="AJ63" s="3">
        <v>0</v>
      </c>
      <c r="AK63" s="3">
        <v>0</v>
      </c>
      <c r="AL63" s="3"/>
      <c r="AN63" s="3">
        <v>0</v>
      </c>
      <c r="AO63" s="3">
        <v>0</v>
      </c>
      <c r="AP63" s="3">
        <v>0</v>
      </c>
      <c r="AQ63" s="18"/>
      <c r="AR63" s="3">
        <v>0</v>
      </c>
      <c r="AS63" s="3">
        <v>0</v>
      </c>
      <c r="AT63" s="3">
        <v>0</v>
      </c>
      <c r="AU63" s="32">
        <f t="shared" si="6"/>
        <v>0</v>
      </c>
      <c r="AV63" s="3">
        <f t="shared" si="7"/>
        <v>189.99</v>
      </c>
      <c r="AW63" s="3">
        <f t="shared" si="8"/>
        <v>0</v>
      </c>
      <c r="AX63" s="3">
        <f t="shared" si="9"/>
        <v>0</v>
      </c>
      <c r="AY63" s="3">
        <f t="shared" si="5"/>
        <v>189.99</v>
      </c>
    </row>
    <row r="64" spans="1:54" ht="13.5" thickBot="1" x14ac:dyDescent="0.25">
      <c r="A64" s="1" t="s">
        <v>44</v>
      </c>
      <c r="B64" s="9" t="s">
        <v>117</v>
      </c>
      <c r="C64" s="3">
        <v>189.99</v>
      </c>
      <c r="D64" s="4">
        <v>0</v>
      </c>
      <c r="F64" s="5"/>
      <c r="G64" s="9" t="s">
        <v>119</v>
      </c>
      <c r="H64" s="3">
        <v>0</v>
      </c>
      <c r="J64" s="3">
        <f t="shared" si="4"/>
        <v>189.99</v>
      </c>
      <c r="K64" s="1" t="s">
        <v>88</v>
      </c>
      <c r="L64" s="1" t="s">
        <v>122</v>
      </c>
      <c r="M64" s="1" t="s">
        <v>181</v>
      </c>
      <c r="N64" s="1">
        <v>5</v>
      </c>
      <c r="O64" s="1" t="s">
        <v>88</v>
      </c>
      <c r="P64" s="1" t="s">
        <v>44</v>
      </c>
      <c r="Q64" s="1">
        <v>0</v>
      </c>
      <c r="R64" s="3">
        <v>189.99</v>
      </c>
      <c r="S64" s="3">
        <v>0</v>
      </c>
      <c r="T64" s="3">
        <v>0</v>
      </c>
      <c r="V64" s="3">
        <v>0</v>
      </c>
      <c r="W64" s="3">
        <v>0</v>
      </c>
      <c r="X64" s="3">
        <v>0</v>
      </c>
      <c r="Y64" s="3"/>
      <c r="AA64" s="3">
        <v>0</v>
      </c>
      <c r="AB64" s="3">
        <v>0</v>
      </c>
      <c r="AC64" s="3">
        <v>0</v>
      </c>
      <c r="AE64" s="3">
        <v>0</v>
      </c>
      <c r="AF64" s="3">
        <v>0</v>
      </c>
      <c r="AG64" s="3">
        <v>0</v>
      </c>
      <c r="AI64" s="3">
        <v>0</v>
      </c>
      <c r="AJ64" s="3">
        <v>0</v>
      </c>
      <c r="AK64" s="3">
        <v>0</v>
      </c>
      <c r="AL64" s="3"/>
      <c r="AN64" s="3">
        <v>0</v>
      </c>
      <c r="AO64" s="3">
        <v>0</v>
      </c>
      <c r="AP64" s="3">
        <v>0</v>
      </c>
      <c r="AQ64" s="18"/>
      <c r="AR64" s="3">
        <v>0</v>
      </c>
      <c r="AS64" s="3">
        <v>0</v>
      </c>
      <c r="AT64" s="3">
        <v>0</v>
      </c>
      <c r="AU64" s="32">
        <f t="shared" si="6"/>
        <v>0</v>
      </c>
      <c r="AV64" s="3">
        <f t="shared" si="7"/>
        <v>189.99</v>
      </c>
      <c r="AW64" s="3">
        <f t="shared" si="8"/>
        <v>0</v>
      </c>
      <c r="AX64" s="3">
        <f t="shared" si="9"/>
        <v>0</v>
      </c>
      <c r="AY64" s="3">
        <f t="shared" si="5"/>
        <v>189.99</v>
      </c>
    </row>
    <row r="65" spans="1:52" ht="13.5" thickBot="1" x14ac:dyDescent="0.25">
      <c r="A65" s="1" t="s">
        <v>1</v>
      </c>
      <c r="B65" s="9" t="s">
        <v>117</v>
      </c>
      <c r="C65" s="3">
        <v>189.99</v>
      </c>
      <c r="D65" s="4">
        <v>0</v>
      </c>
      <c r="F65" s="5"/>
      <c r="G65" s="9" t="s">
        <v>119</v>
      </c>
      <c r="H65" s="3">
        <v>0</v>
      </c>
      <c r="J65" s="3">
        <f t="shared" si="4"/>
        <v>189.99</v>
      </c>
      <c r="K65" s="1" t="s">
        <v>88</v>
      </c>
      <c r="L65" s="1" t="s">
        <v>122</v>
      </c>
      <c r="M65" s="1" t="s">
        <v>182</v>
      </c>
      <c r="O65" s="1" t="s">
        <v>76</v>
      </c>
      <c r="P65" s="1" t="s">
        <v>1</v>
      </c>
      <c r="Q65" s="1">
        <v>0</v>
      </c>
      <c r="R65" s="3">
        <v>189.99</v>
      </c>
      <c r="S65" s="3">
        <v>0</v>
      </c>
      <c r="T65" s="3">
        <v>0</v>
      </c>
      <c r="V65" s="3">
        <v>0</v>
      </c>
      <c r="W65" s="3">
        <v>0</v>
      </c>
      <c r="X65" s="3">
        <v>0</v>
      </c>
      <c r="Y65" s="3"/>
      <c r="AA65" s="3">
        <v>0</v>
      </c>
      <c r="AB65" s="3">
        <v>0</v>
      </c>
      <c r="AC65" s="3">
        <v>0</v>
      </c>
      <c r="AE65" s="3">
        <v>0</v>
      </c>
      <c r="AF65" s="3">
        <v>0</v>
      </c>
      <c r="AG65" s="3">
        <v>0</v>
      </c>
      <c r="AI65" s="3">
        <v>0</v>
      </c>
      <c r="AJ65" s="3">
        <v>0</v>
      </c>
      <c r="AK65" s="3">
        <v>0</v>
      </c>
      <c r="AL65" s="3"/>
      <c r="AN65" s="3">
        <v>0</v>
      </c>
      <c r="AO65" s="3">
        <v>0</v>
      </c>
      <c r="AP65" s="3">
        <v>0</v>
      </c>
      <c r="AQ65" s="18"/>
      <c r="AR65" s="3">
        <v>0</v>
      </c>
      <c r="AS65" s="3">
        <v>0</v>
      </c>
      <c r="AT65" s="3">
        <v>0</v>
      </c>
      <c r="AU65" s="32">
        <f t="shared" si="6"/>
        <v>0</v>
      </c>
      <c r="AV65" s="3">
        <f t="shared" si="7"/>
        <v>189.99</v>
      </c>
      <c r="AW65" s="3">
        <f t="shared" si="8"/>
        <v>0</v>
      </c>
      <c r="AX65" s="3">
        <f t="shared" si="9"/>
        <v>0</v>
      </c>
      <c r="AY65" s="3">
        <f t="shared" si="5"/>
        <v>189.99</v>
      </c>
    </row>
    <row r="66" spans="1:52" ht="13.5" thickBot="1" x14ac:dyDescent="0.25">
      <c r="A66" s="1" t="s">
        <v>45</v>
      </c>
      <c r="B66" s="9" t="s">
        <v>117</v>
      </c>
      <c r="C66" s="3">
        <v>17.079999999999998</v>
      </c>
      <c r="D66" s="4">
        <v>14.92</v>
      </c>
      <c r="F66" s="5"/>
      <c r="G66" s="9" t="s">
        <v>117</v>
      </c>
      <c r="H66" s="3">
        <f>394.04-80</f>
        <v>314.04000000000002</v>
      </c>
      <c r="J66" s="3">
        <f t="shared" si="4"/>
        <v>346.04</v>
      </c>
      <c r="K66" s="1" t="s">
        <v>88</v>
      </c>
      <c r="L66" s="1" t="s">
        <v>122</v>
      </c>
      <c r="M66" s="1" t="s">
        <v>181</v>
      </c>
      <c r="N66" s="1">
        <v>6</v>
      </c>
      <c r="O66" s="1" t="s">
        <v>88</v>
      </c>
      <c r="P66" s="1" t="s">
        <v>45</v>
      </c>
      <c r="Q66" s="1">
        <v>4</v>
      </c>
      <c r="R66" s="3">
        <v>17.079999999999998</v>
      </c>
      <c r="S66" s="3">
        <v>14.92</v>
      </c>
      <c r="T66" s="3">
        <v>314.04000000000002</v>
      </c>
      <c r="V66" s="3">
        <v>0</v>
      </c>
      <c r="W66" s="3">
        <v>0</v>
      </c>
      <c r="X66" s="3">
        <v>0</v>
      </c>
      <c r="Y66" s="3"/>
      <c r="AA66" s="3">
        <v>0</v>
      </c>
      <c r="AB66" s="3">
        <v>0</v>
      </c>
      <c r="AC66" s="3">
        <v>0</v>
      </c>
      <c r="AE66" s="3">
        <v>0</v>
      </c>
      <c r="AF66" s="3">
        <v>0</v>
      </c>
      <c r="AG66" s="3">
        <v>0</v>
      </c>
      <c r="AI66" s="3">
        <v>0</v>
      </c>
      <c r="AJ66" s="3">
        <v>0</v>
      </c>
      <c r="AK66" s="3">
        <v>0</v>
      </c>
      <c r="AL66" s="3"/>
      <c r="AN66" s="3">
        <v>0</v>
      </c>
      <c r="AO66" s="3">
        <v>0</v>
      </c>
      <c r="AP66" s="3">
        <v>0</v>
      </c>
      <c r="AQ66" s="18"/>
      <c r="AR66" s="3">
        <v>0</v>
      </c>
      <c r="AS66" s="3">
        <v>0</v>
      </c>
      <c r="AT66" s="3">
        <v>0</v>
      </c>
      <c r="AU66" s="32">
        <f t="shared" si="6"/>
        <v>4</v>
      </c>
      <c r="AV66" s="3">
        <f t="shared" si="7"/>
        <v>17.079999999999998</v>
      </c>
      <c r="AW66" s="3">
        <f t="shared" si="8"/>
        <v>14.92</v>
      </c>
      <c r="AX66" s="3">
        <f t="shared" si="9"/>
        <v>314.04000000000002</v>
      </c>
      <c r="AY66" s="3">
        <f t="shared" si="5"/>
        <v>346.04</v>
      </c>
    </row>
    <row r="67" spans="1:52" ht="13.5" thickBot="1" x14ac:dyDescent="0.25">
      <c r="A67" s="1" t="s">
        <v>46</v>
      </c>
      <c r="B67" s="9" t="s">
        <v>117</v>
      </c>
      <c r="C67" s="3">
        <v>0</v>
      </c>
      <c r="D67" s="4">
        <v>0</v>
      </c>
      <c r="F67" s="5"/>
      <c r="G67" s="9" t="s">
        <v>119</v>
      </c>
      <c r="H67" s="3">
        <v>0</v>
      </c>
      <c r="J67" s="3">
        <f t="shared" si="4"/>
        <v>0</v>
      </c>
      <c r="K67" s="1" t="s">
        <v>88</v>
      </c>
      <c r="L67" s="1" t="s">
        <v>107</v>
      </c>
      <c r="M67" s="1" t="s">
        <v>156</v>
      </c>
      <c r="N67" s="1">
        <v>7</v>
      </c>
      <c r="O67" s="1" t="s">
        <v>88</v>
      </c>
      <c r="P67" s="1" t="s">
        <v>46</v>
      </c>
      <c r="R67" s="3">
        <v>0</v>
      </c>
      <c r="S67" s="3">
        <v>0</v>
      </c>
      <c r="T67" s="3">
        <v>0</v>
      </c>
      <c r="V67" s="3">
        <v>0</v>
      </c>
      <c r="W67" s="3">
        <v>0</v>
      </c>
      <c r="X67" s="3">
        <v>0</v>
      </c>
      <c r="Y67" s="3"/>
      <c r="AA67" s="3">
        <v>0</v>
      </c>
      <c r="AB67" s="3">
        <v>0</v>
      </c>
      <c r="AC67" s="3">
        <v>0</v>
      </c>
      <c r="AE67" s="3">
        <v>0</v>
      </c>
      <c r="AF67" s="3">
        <v>0</v>
      </c>
      <c r="AG67" s="3">
        <v>0</v>
      </c>
      <c r="AI67" s="3">
        <v>0</v>
      </c>
      <c r="AJ67" s="3">
        <v>0</v>
      </c>
      <c r="AK67" s="3">
        <v>0</v>
      </c>
      <c r="AL67" s="3"/>
      <c r="AN67" s="3">
        <v>0</v>
      </c>
      <c r="AO67" s="3">
        <v>0</v>
      </c>
      <c r="AP67" s="3">
        <v>0</v>
      </c>
      <c r="AQ67" s="18"/>
      <c r="AR67" s="3">
        <v>0</v>
      </c>
      <c r="AS67" s="3">
        <v>0</v>
      </c>
      <c r="AT67" s="3">
        <v>0</v>
      </c>
      <c r="AU67" s="32">
        <f t="shared" si="6"/>
        <v>0</v>
      </c>
      <c r="AV67" s="3">
        <f t="shared" si="7"/>
        <v>0</v>
      </c>
      <c r="AW67" s="3">
        <f t="shared" si="8"/>
        <v>0</v>
      </c>
      <c r="AX67" s="3">
        <f t="shared" si="9"/>
        <v>0</v>
      </c>
      <c r="AY67" s="3">
        <f t="shared" si="5"/>
        <v>0</v>
      </c>
    </row>
    <row r="68" spans="1:52" ht="13.5" thickBot="1" x14ac:dyDescent="0.25">
      <c r="A68" s="1" t="s">
        <v>47</v>
      </c>
      <c r="B68" s="9" t="s">
        <v>117</v>
      </c>
      <c r="C68" s="3">
        <v>2617.5100000000002</v>
      </c>
      <c r="D68" s="4">
        <v>2285.94</v>
      </c>
      <c r="F68" s="5"/>
      <c r="G68" s="9" t="s">
        <v>117</v>
      </c>
      <c r="H68" s="3">
        <v>394.04</v>
      </c>
      <c r="J68" s="3">
        <f t="shared" si="4"/>
        <v>5297.4900000000007</v>
      </c>
      <c r="K68" s="1" t="s">
        <v>88</v>
      </c>
      <c r="L68" s="1" t="s">
        <v>122</v>
      </c>
      <c r="M68" s="1" t="s">
        <v>181</v>
      </c>
      <c r="N68" s="1">
        <v>8</v>
      </c>
      <c r="O68" s="1" t="s">
        <v>88</v>
      </c>
      <c r="P68" s="1" t="s">
        <v>47</v>
      </c>
      <c r="Q68" s="1">
        <v>613</v>
      </c>
      <c r="R68" s="3">
        <v>2617.5100000000002</v>
      </c>
      <c r="S68" s="3">
        <v>2285.94</v>
      </c>
      <c r="T68" s="3">
        <v>394.04</v>
      </c>
      <c r="V68" s="3">
        <v>0</v>
      </c>
      <c r="W68" s="3">
        <v>0</v>
      </c>
      <c r="X68" s="3">
        <v>0</v>
      </c>
      <c r="Y68" s="3"/>
      <c r="AA68" s="3">
        <v>0</v>
      </c>
      <c r="AB68" s="3">
        <v>0</v>
      </c>
      <c r="AC68" s="3">
        <v>0</v>
      </c>
      <c r="AE68" s="3">
        <v>0</v>
      </c>
      <c r="AF68" s="3">
        <v>0</v>
      </c>
      <c r="AG68" s="3">
        <v>0</v>
      </c>
      <c r="AI68" s="3">
        <v>0</v>
      </c>
      <c r="AJ68" s="3">
        <v>0</v>
      </c>
      <c r="AK68" s="3">
        <v>0</v>
      </c>
      <c r="AL68" s="3"/>
      <c r="AN68" s="3">
        <v>0</v>
      </c>
      <c r="AO68" s="3">
        <v>0</v>
      </c>
      <c r="AP68" s="3">
        <v>0</v>
      </c>
      <c r="AQ68" s="18"/>
      <c r="AR68" s="3">
        <v>0</v>
      </c>
      <c r="AS68" s="3">
        <v>0</v>
      </c>
      <c r="AT68" s="3">
        <v>0</v>
      </c>
      <c r="AU68" s="32">
        <f t="shared" si="6"/>
        <v>613</v>
      </c>
      <c r="AV68" s="3">
        <f t="shared" si="7"/>
        <v>2617.5100000000002</v>
      </c>
      <c r="AW68" s="3">
        <f t="shared" si="8"/>
        <v>2285.94</v>
      </c>
      <c r="AX68" s="3">
        <f t="shared" si="9"/>
        <v>394.04</v>
      </c>
      <c r="AY68" s="3">
        <f t="shared" si="5"/>
        <v>5297.4900000000007</v>
      </c>
    </row>
    <row r="69" spans="1:52" ht="13.5" thickBot="1" x14ac:dyDescent="0.25">
      <c r="A69" s="1" t="s">
        <v>48</v>
      </c>
      <c r="B69" s="9" t="s">
        <v>117</v>
      </c>
      <c r="C69" s="3">
        <v>175.07</v>
      </c>
      <c r="D69" s="4">
        <v>152.88999999999999</v>
      </c>
      <c r="F69" s="5"/>
      <c r="G69" s="9" t="s">
        <v>117</v>
      </c>
      <c r="H69" s="3">
        <v>263.3</v>
      </c>
      <c r="J69" s="3">
        <f t="shared" si="4"/>
        <v>591.26</v>
      </c>
      <c r="K69" s="1" t="s">
        <v>88</v>
      </c>
      <c r="L69" s="1" t="s">
        <v>122</v>
      </c>
      <c r="M69" s="1" t="s">
        <v>181</v>
      </c>
      <c r="N69" s="1">
        <v>9</v>
      </c>
      <c r="O69" s="1" t="s">
        <v>88</v>
      </c>
      <c r="P69" s="1" t="s">
        <v>48</v>
      </c>
      <c r="Q69" s="1">
        <v>41</v>
      </c>
      <c r="R69" s="3">
        <v>175.07</v>
      </c>
      <c r="S69" s="3">
        <v>152.88999999999999</v>
      </c>
      <c r="T69" s="3">
        <v>263.3</v>
      </c>
      <c r="V69" s="3">
        <v>0</v>
      </c>
      <c r="W69" s="3">
        <v>0</v>
      </c>
      <c r="X69" s="3">
        <v>0</v>
      </c>
      <c r="Y69" s="3"/>
      <c r="AA69" s="3">
        <v>0</v>
      </c>
      <c r="AB69" s="3">
        <v>0</v>
      </c>
      <c r="AC69" s="3">
        <v>0</v>
      </c>
      <c r="AE69" s="3">
        <v>0</v>
      </c>
      <c r="AF69" s="3">
        <v>0</v>
      </c>
      <c r="AG69" s="3">
        <v>0</v>
      </c>
      <c r="AI69" s="3">
        <v>0</v>
      </c>
      <c r="AJ69" s="3">
        <v>0</v>
      </c>
      <c r="AK69" s="3">
        <v>0</v>
      </c>
      <c r="AL69" s="3"/>
      <c r="AN69" s="3">
        <v>0</v>
      </c>
      <c r="AO69" s="3">
        <v>0</v>
      </c>
      <c r="AP69" s="3">
        <v>0</v>
      </c>
      <c r="AQ69" s="18"/>
      <c r="AR69" s="3">
        <v>0</v>
      </c>
      <c r="AS69" s="3">
        <v>0</v>
      </c>
      <c r="AT69" s="3">
        <v>0</v>
      </c>
      <c r="AU69" s="32">
        <f t="shared" si="6"/>
        <v>41</v>
      </c>
      <c r="AV69" s="3">
        <f t="shared" si="7"/>
        <v>175.07</v>
      </c>
      <c r="AW69" s="3">
        <f t="shared" si="8"/>
        <v>152.88999999999999</v>
      </c>
      <c r="AX69" s="3">
        <f t="shared" si="9"/>
        <v>263.3</v>
      </c>
      <c r="AY69" s="3">
        <f t="shared" si="5"/>
        <v>591.26</v>
      </c>
    </row>
    <row r="70" spans="1:52" ht="13.5" thickBot="1" x14ac:dyDescent="0.25">
      <c r="A70" s="1" t="s">
        <v>49</v>
      </c>
      <c r="B70" s="9" t="s">
        <v>117</v>
      </c>
      <c r="C70" s="3">
        <v>51.24</v>
      </c>
      <c r="D70" s="4">
        <v>44.75</v>
      </c>
      <c r="F70" s="5"/>
      <c r="G70" s="9" t="s">
        <v>117</v>
      </c>
      <c r="H70" s="3">
        <v>394.04</v>
      </c>
      <c r="J70" s="3">
        <f t="shared" si="4"/>
        <v>490.03000000000003</v>
      </c>
      <c r="K70" s="1" t="s">
        <v>88</v>
      </c>
      <c r="L70" s="1" t="s">
        <v>107</v>
      </c>
      <c r="M70" s="1" t="s">
        <v>181</v>
      </c>
      <c r="N70" s="1">
        <v>10</v>
      </c>
      <c r="O70" s="1" t="s">
        <v>88</v>
      </c>
      <c r="P70" s="1" t="s">
        <v>49</v>
      </c>
      <c r="Q70" s="1">
        <v>12</v>
      </c>
      <c r="R70" s="3">
        <v>51.24</v>
      </c>
      <c r="S70" s="3">
        <v>44.75</v>
      </c>
      <c r="T70" s="3">
        <v>394.04</v>
      </c>
      <c r="V70" s="3">
        <v>0</v>
      </c>
      <c r="W70" s="3">
        <v>0</v>
      </c>
      <c r="X70" s="3">
        <v>0</v>
      </c>
      <c r="Y70" s="3"/>
      <c r="AA70" s="3">
        <v>0</v>
      </c>
      <c r="AB70" s="3">
        <v>0</v>
      </c>
      <c r="AC70" s="3">
        <v>0</v>
      </c>
      <c r="AE70" s="3">
        <v>0</v>
      </c>
      <c r="AF70" s="3">
        <v>0</v>
      </c>
      <c r="AG70" s="3">
        <v>0</v>
      </c>
      <c r="AI70" s="3">
        <v>0</v>
      </c>
      <c r="AJ70" s="3">
        <v>0</v>
      </c>
      <c r="AK70" s="3">
        <v>0</v>
      </c>
      <c r="AL70" s="3"/>
      <c r="AN70" s="3">
        <v>0</v>
      </c>
      <c r="AO70" s="3">
        <v>0</v>
      </c>
      <c r="AP70" s="3">
        <v>0</v>
      </c>
      <c r="AQ70" s="18"/>
      <c r="AR70" s="3">
        <v>0</v>
      </c>
      <c r="AS70" s="3">
        <v>0</v>
      </c>
      <c r="AT70" s="3">
        <v>0</v>
      </c>
      <c r="AU70" s="32">
        <f t="shared" si="6"/>
        <v>12</v>
      </c>
      <c r="AV70" s="3">
        <f t="shared" si="7"/>
        <v>51.24</v>
      </c>
      <c r="AW70" s="3">
        <f t="shared" si="8"/>
        <v>44.75</v>
      </c>
      <c r="AX70" s="3">
        <f t="shared" si="9"/>
        <v>394.04</v>
      </c>
      <c r="AY70" s="3">
        <f t="shared" si="5"/>
        <v>490.03000000000003</v>
      </c>
    </row>
    <row r="71" spans="1:52" ht="13.5" thickBot="1" x14ac:dyDescent="0.25">
      <c r="A71" s="1" t="s">
        <v>50</v>
      </c>
      <c r="B71" s="9" t="s">
        <v>117</v>
      </c>
      <c r="C71" s="3">
        <v>42.7</v>
      </c>
      <c r="D71" s="4">
        <v>37.29</v>
      </c>
      <c r="F71" s="5"/>
      <c r="G71" s="9" t="s">
        <v>117</v>
      </c>
      <c r="H71" s="3">
        <v>263.3</v>
      </c>
      <c r="J71" s="3">
        <f t="shared" si="4"/>
        <v>343.29</v>
      </c>
      <c r="K71" s="1" t="s">
        <v>88</v>
      </c>
      <c r="L71" s="1" t="s">
        <v>122</v>
      </c>
      <c r="M71" s="1" t="s">
        <v>181</v>
      </c>
      <c r="N71" s="1">
        <v>11</v>
      </c>
      <c r="O71" s="1" t="s">
        <v>88</v>
      </c>
      <c r="P71" s="1" t="s">
        <v>50</v>
      </c>
      <c r="Q71" s="1">
        <v>10</v>
      </c>
      <c r="R71" s="3">
        <v>42.7</v>
      </c>
      <c r="S71" s="3">
        <v>37.29</v>
      </c>
      <c r="T71" s="3">
        <v>263.3</v>
      </c>
      <c r="V71" s="3">
        <v>0</v>
      </c>
      <c r="W71" s="3">
        <v>0</v>
      </c>
      <c r="X71" s="3">
        <v>0</v>
      </c>
      <c r="Y71" s="3"/>
      <c r="AA71" s="3">
        <v>0</v>
      </c>
      <c r="AB71" s="3">
        <v>0</v>
      </c>
      <c r="AC71" s="3">
        <v>0</v>
      </c>
      <c r="AE71" s="3">
        <v>0</v>
      </c>
      <c r="AF71" s="3">
        <v>0</v>
      </c>
      <c r="AG71" s="3">
        <v>0</v>
      </c>
      <c r="AI71" s="3">
        <v>0</v>
      </c>
      <c r="AJ71" s="3">
        <v>0</v>
      </c>
      <c r="AK71" s="3">
        <v>0</v>
      </c>
      <c r="AL71" s="3"/>
      <c r="AN71" s="3">
        <v>0</v>
      </c>
      <c r="AO71" s="3">
        <v>0</v>
      </c>
      <c r="AP71" s="3">
        <v>0</v>
      </c>
      <c r="AQ71" s="18"/>
      <c r="AR71" s="3">
        <v>0</v>
      </c>
      <c r="AS71" s="3">
        <v>0</v>
      </c>
      <c r="AT71" s="3">
        <v>0</v>
      </c>
      <c r="AU71" s="32">
        <f t="shared" si="6"/>
        <v>10</v>
      </c>
      <c r="AV71" s="3">
        <f t="shared" si="7"/>
        <v>42.7</v>
      </c>
      <c r="AW71" s="3">
        <f t="shared" si="8"/>
        <v>37.29</v>
      </c>
      <c r="AX71" s="3">
        <f t="shared" si="9"/>
        <v>263.3</v>
      </c>
      <c r="AY71" s="3">
        <f t="shared" si="5"/>
        <v>343.29</v>
      </c>
    </row>
    <row r="72" spans="1:52" ht="13.5" thickBot="1" x14ac:dyDescent="0.25">
      <c r="A72" s="1" t="s">
        <v>51</v>
      </c>
      <c r="B72" s="9" t="s">
        <v>117</v>
      </c>
      <c r="C72" s="3">
        <v>29.89</v>
      </c>
      <c r="D72" s="4">
        <v>26.1</v>
      </c>
      <c r="F72" s="5"/>
      <c r="G72" s="9" t="s">
        <v>117</v>
      </c>
      <c r="H72" s="3">
        <v>394.04</v>
      </c>
      <c r="J72" s="3">
        <f t="shared" si="4"/>
        <v>450.03000000000003</v>
      </c>
      <c r="K72" s="1" t="s">
        <v>88</v>
      </c>
      <c r="L72" s="1" t="s">
        <v>122</v>
      </c>
      <c r="M72" s="1" t="s">
        <v>181</v>
      </c>
      <c r="N72" s="1">
        <v>12</v>
      </c>
      <c r="O72" s="1" t="s">
        <v>88</v>
      </c>
      <c r="P72" s="1" t="s">
        <v>51</v>
      </c>
      <c r="Q72" s="1">
        <v>7</v>
      </c>
      <c r="R72" s="3">
        <v>29.89</v>
      </c>
      <c r="S72" s="3">
        <v>26.1</v>
      </c>
      <c r="T72" s="3">
        <v>394.04</v>
      </c>
      <c r="V72" s="3">
        <v>0</v>
      </c>
      <c r="W72" s="3">
        <v>0</v>
      </c>
      <c r="X72" s="3">
        <v>0</v>
      </c>
      <c r="Y72" s="3"/>
      <c r="AA72" s="3">
        <v>0</v>
      </c>
      <c r="AB72" s="3">
        <v>0</v>
      </c>
      <c r="AC72" s="3">
        <v>0</v>
      </c>
      <c r="AE72" s="3">
        <v>0</v>
      </c>
      <c r="AF72" s="3">
        <v>0</v>
      </c>
      <c r="AG72" s="3">
        <v>0</v>
      </c>
      <c r="AI72" s="3">
        <v>0</v>
      </c>
      <c r="AJ72" s="3">
        <v>0</v>
      </c>
      <c r="AK72" s="3">
        <v>0</v>
      </c>
      <c r="AL72" s="3"/>
      <c r="AN72" s="3">
        <v>0</v>
      </c>
      <c r="AO72" s="3">
        <v>0</v>
      </c>
      <c r="AP72" s="3">
        <v>0</v>
      </c>
      <c r="AQ72" s="18"/>
      <c r="AR72" s="3">
        <v>0</v>
      </c>
      <c r="AS72" s="3">
        <v>0</v>
      </c>
      <c r="AT72" s="3">
        <v>0</v>
      </c>
      <c r="AU72" s="32">
        <f t="shared" si="6"/>
        <v>7</v>
      </c>
      <c r="AV72" s="3">
        <f t="shared" si="7"/>
        <v>29.89</v>
      </c>
      <c r="AW72" s="3">
        <f t="shared" si="8"/>
        <v>26.1</v>
      </c>
      <c r="AX72" s="3">
        <f t="shared" si="9"/>
        <v>394.04</v>
      </c>
      <c r="AY72" s="3">
        <f t="shared" si="5"/>
        <v>450.03000000000003</v>
      </c>
    </row>
    <row r="73" spans="1:52" ht="13.5" thickBot="1" x14ac:dyDescent="0.25">
      <c r="A73" s="1" t="s">
        <v>52</v>
      </c>
      <c r="B73" s="9" t="s">
        <v>117</v>
      </c>
      <c r="C73" s="3">
        <v>2651.67</v>
      </c>
      <c r="D73" s="4">
        <v>2315.77</v>
      </c>
      <c r="F73" s="5"/>
      <c r="G73" s="9" t="s">
        <v>117</v>
      </c>
      <c r="H73" s="3">
        <v>526.4</v>
      </c>
      <c r="J73" s="3">
        <f t="shared" si="4"/>
        <v>5493.84</v>
      </c>
      <c r="K73" s="1" t="s">
        <v>88</v>
      </c>
      <c r="L73" s="1" t="s">
        <v>122</v>
      </c>
      <c r="M73" s="1" t="s">
        <v>182</v>
      </c>
      <c r="N73" s="1">
        <v>13</v>
      </c>
      <c r="O73" s="1" t="s">
        <v>123</v>
      </c>
      <c r="P73" s="1" t="s">
        <v>52</v>
      </c>
      <c r="Q73" s="1">
        <v>726</v>
      </c>
      <c r="R73" s="3">
        <v>2651.67</v>
      </c>
      <c r="S73" s="3">
        <v>2315.77</v>
      </c>
      <c r="T73" s="3">
        <v>526.4</v>
      </c>
      <c r="V73" s="3">
        <v>0</v>
      </c>
      <c r="W73" s="3">
        <v>0</v>
      </c>
      <c r="X73" s="3">
        <v>0</v>
      </c>
      <c r="Y73" s="3"/>
      <c r="AA73" s="3">
        <v>0</v>
      </c>
      <c r="AB73" s="3">
        <v>0</v>
      </c>
      <c r="AC73" s="3">
        <v>0</v>
      </c>
      <c r="AE73" s="3">
        <v>0</v>
      </c>
      <c r="AF73" s="3">
        <v>0</v>
      </c>
      <c r="AG73" s="3">
        <v>0</v>
      </c>
      <c r="AI73" s="3">
        <v>0</v>
      </c>
      <c r="AJ73" s="3">
        <v>0</v>
      </c>
      <c r="AK73" s="3">
        <v>0</v>
      </c>
      <c r="AL73" s="3"/>
      <c r="AN73" s="3">
        <v>0</v>
      </c>
      <c r="AO73" s="3">
        <v>0</v>
      </c>
      <c r="AP73" s="3">
        <v>0</v>
      </c>
      <c r="AQ73" s="18"/>
      <c r="AR73" s="3">
        <v>0</v>
      </c>
      <c r="AS73" s="3">
        <v>0</v>
      </c>
      <c r="AT73" s="3">
        <v>0</v>
      </c>
      <c r="AU73" s="32">
        <f t="shared" si="6"/>
        <v>726</v>
      </c>
      <c r="AV73" s="3">
        <f t="shared" ref="AV73:AV84" si="19">SUM(R73,V73,AA73,AE73,AI73,AN73,AR73)</f>
        <v>2651.67</v>
      </c>
      <c r="AW73" s="3">
        <f t="shared" ref="AW73:AW84" si="20">SUM(S73,W73,AB73,AF73,AJ73,AO73,AS73)</f>
        <v>2315.77</v>
      </c>
      <c r="AX73" s="3">
        <f t="shared" ref="AX73:AX84" si="21">SUM(T73,X73,AC73,AG73,AK73,AP73,AT73)</f>
        <v>526.4</v>
      </c>
      <c r="AY73" s="3">
        <f t="shared" si="5"/>
        <v>5493.84</v>
      </c>
    </row>
    <row r="74" spans="1:52" ht="13.5" thickBot="1" x14ac:dyDescent="0.25">
      <c r="A74" s="1" t="s">
        <v>150</v>
      </c>
      <c r="B74" s="9" t="s">
        <v>119</v>
      </c>
      <c r="C74" s="3">
        <v>0</v>
      </c>
      <c r="D74" s="4">
        <v>0</v>
      </c>
      <c r="F74" s="5"/>
      <c r="G74" s="13"/>
      <c r="H74" s="3">
        <v>0</v>
      </c>
      <c r="J74" s="3">
        <f t="shared" si="4"/>
        <v>0</v>
      </c>
      <c r="K74" s="1" t="s">
        <v>125</v>
      </c>
      <c r="L74" s="1" t="s">
        <v>107</v>
      </c>
      <c r="M74" s="1" t="s">
        <v>151</v>
      </c>
      <c r="O74" s="1" t="s">
        <v>126</v>
      </c>
      <c r="P74" s="1" t="s">
        <v>127</v>
      </c>
      <c r="R74" s="3">
        <v>0</v>
      </c>
      <c r="S74" s="3">
        <v>0</v>
      </c>
      <c r="T74" s="3">
        <v>0</v>
      </c>
      <c r="V74" s="3">
        <v>0</v>
      </c>
      <c r="W74" s="3">
        <v>0</v>
      </c>
      <c r="X74" s="3">
        <v>0</v>
      </c>
      <c r="Y74" s="3"/>
      <c r="AA74" s="3">
        <v>0</v>
      </c>
      <c r="AB74" s="3">
        <v>0</v>
      </c>
      <c r="AC74" s="3">
        <v>0</v>
      </c>
      <c r="AE74" s="3">
        <v>0</v>
      </c>
      <c r="AF74" s="3">
        <v>0</v>
      </c>
      <c r="AG74" s="3">
        <v>0</v>
      </c>
      <c r="AI74" s="3">
        <v>0</v>
      </c>
      <c r="AJ74" s="3">
        <v>0</v>
      </c>
      <c r="AK74" s="3">
        <v>0</v>
      </c>
      <c r="AL74" s="3"/>
      <c r="AN74" s="3">
        <v>0</v>
      </c>
      <c r="AO74" s="3">
        <v>0</v>
      </c>
      <c r="AP74" s="3">
        <v>0</v>
      </c>
      <c r="AQ74" s="18"/>
      <c r="AR74" s="3">
        <v>0</v>
      </c>
      <c r="AS74" s="3">
        <v>0</v>
      </c>
      <c r="AT74" s="3">
        <v>0</v>
      </c>
      <c r="AU74" s="32">
        <f t="shared" si="6"/>
        <v>0</v>
      </c>
      <c r="AV74" s="3">
        <f t="shared" si="19"/>
        <v>0</v>
      </c>
      <c r="AW74" s="3">
        <f t="shared" si="20"/>
        <v>0</v>
      </c>
      <c r="AX74" s="3">
        <f t="shared" si="21"/>
        <v>0</v>
      </c>
      <c r="AY74" s="3">
        <f t="shared" si="5"/>
        <v>0</v>
      </c>
      <c r="AZ74" s="1" t="s">
        <v>143</v>
      </c>
    </row>
    <row r="75" spans="1:52" ht="13.5" thickBot="1" x14ac:dyDescent="0.25">
      <c r="A75" s="1" t="s">
        <v>147</v>
      </c>
      <c r="B75" s="9" t="s">
        <v>119</v>
      </c>
      <c r="C75" s="3">
        <v>0</v>
      </c>
      <c r="D75" s="4">
        <v>0</v>
      </c>
      <c r="F75" s="5"/>
      <c r="G75" s="13"/>
      <c r="H75" s="3">
        <v>0</v>
      </c>
      <c r="J75" s="3">
        <f t="shared" si="4"/>
        <v>0</v>
      </c>
      <c r="K75" s="1" t="s">
        <v>125</v>
      </c>
      <c r="L75" s="1" t="s">
        <v>107</v>
      </c>
      <c r="M75" s="1" t="s">
        <v>146</v>
      </c>
      <c r="O75" s="1" t="s">
        <v>128</v>
      </c>
      <c r="P75" s="1" t="s">
        <v>129</v>
      </c>
      <c r="R75" s="3">
        <v>0</v>
      </c>
      <c r="S75" s="3">
        <v>0</v>
      </c>
      <c r="T75" s="3">
        <v>0</v>
      </c>
      <c r="V75" s="3">
        <v>0</v>
      </c>
      <c r="W75" s="3">
        <v>0</v>
      </c>
      <c r="X75" s="3">
        <v>0</v>
      </c>
      <c r="Y75" s="3"/>
      <c r="AA75" s="3">
        <v>0</v>
      </c>
      <c r="AB75" s="3">
        <v>0</v>
      </c>
      <c r="AC75" s="3">
        <v>0</v>
      </c>
      <c r="AE75" s="3">
        <v>0</v>
      </c>
      <c r="AF75" s="3">
        <v>0</v>
      </c>
      <c r="AG75" s="3">
        <v>0</v>
      </c>
      <c r="AI75" s="3">
        <v>0</v>
      </c>
      <c r="AJ75" s="3">
        <v>0</v>
      </c>
      <c r="AK75" s="3">
        <v>0</v>
      </c>
      <c r="AL75" s="3"/>
      <c r="AN75" s="3">
        <v>0</v>
      </c>
      <c r="AO75" s="3">
        <v>0</v>
      </c>
      <c r="AP75" s="3">
        <v>0</v>
      </c>
      <c r="AQ75" s="18"/>
      <c r="AR75" s="3">
        <v>0</v>
      </c>
      <c r="AS75" s="3">
        <v>0</v>
      </c>
      <c r="AT75" s="3">
        <v>0</v>
      </c>
      <c r="AU75" s="32">
        <f t="shared" si="6"/>
        <v>0</v>
      </c>
      <c r="AV75" s="3">
        <f t="shared" si="19"/>
        <v>0</v>
      </c>
      <c r="AW75" s="3">
        <f t="shared" si="20"/>
        <v>0</v>
      </c>
      <c r="AX75" s="3">
        <f t="shared" si="21"/>
        <v>0</v>
      </c>
      <c r="AY75" s="3">
        <f t="shared" si="5"/>
        <v>0</v>
      </c>
    </row>
    <row r="76" spans="1:52" x14ac:dyDescent="0.2">
      <c r="A76" s="1" t="s">
        <v>133</v>
      </c>
      <c r="B76" s="9" t="s">
        <v>119</v>
      </c>
      <c r="C76" s="3">
        <v>0</v>
      </c>
      <c r="D76" s="4">
        <v>0</v>
      </c>
      <c r="F76" s="5"/>
      <c r="G76" s="13"/>
      <c r="H76" s="3">
        <v>0</v>
      </c>
      <c r="J76" s="3">
        <f t="shared" si="4"/>
        <v>0</v>
      </c>
      <c r="K76" s="1" t="s">
        <v>134</v>
      </c>
      <c r="L76" s="1" t="s">
        <v>107</v>
      </c>
      <c r="M76" s="1" t="s">
        <v>132</v>
      </c>
      <c r="O76" s="1" t="s">
        <v>135</v>
      </c>
      <c r="P76" s="1" t="s">
        <v>130</v>
      </c>
      <c r="R76" s="3">
        <v>0</v>
      </c>
      <c r="S76" s="3">
        <v>0</v>
      </c>
      <c r="T76" s="3">
        <v>0</v>
      </c>
      <c r="V76" s="3">
        <v>0</v>
      </c>
      <c r="W76" s="3">
        <v>0</v>
      </c>
      <c r="X76" s="3">
        <v>0</v>
      </c>
      <c r="Y76" s="3"/>
      <c r="AA76" s="3">
        <v>0</v>
      </c>
      <c r="AB76" s="3">
        <v>0</v>
      </c>
      <c r="AC76" s="3">
        <v>0</v>
      </c>
      <c r="AE76" s="3">
        <v>0</v>
      </c>
      <c r="AF76" s="3">
        <v>0</v>
      </c>
      <c r="AG76" s="3">
        <v>0</v>
      </c>
      <c r="AI76" s="3">
        <v>0</v>
      </c>
      <c r="AJ76" s="3">
        <v>0</v>
      </c>
      <c r="AK76" s="3">
        <v>0</v>
      </c>
      <c r="AL76" s="3"/>
      <c r="AN76" s="3">
        <v>0</v>
      </c>
      <c r="AO76" s="3">
        <v>0</v>
      </c>
      <c r="AP76" s="3">
        <v>0</v>
      </c>
      <c r="AQ76" s="18"/>
      <c r="AR76" s="3">
        <v>0</v>
      </c>
      <c r="AS76" s="3">
        <v>0</v>
      </c>
      <c r="AT76" s="3">
        <v>0</v>
      </c>
      <c r="AU76" s="32">
        <f t="shared" si="6"/>
        <v>0</v>
      </c>
      <c r="AV76" s="3">
        <f t="shared" si="19"/>
        <v>0</v>
      </c>
      <c r="AW76" s="3">
        <f t="shared" si="20"/>
        <v>0</v>
      </c>
      <c r="AX76" s="3">
        <f t="shared" si="21"/>
        <v>0</v>
      </c>
      <c r="AY76" s="3">
        <f t="shared" si="5"/>
        <v>0</v>
      </c>
    </row>
    <row r="77" spans="1:52" ht="13.5" thickBot="1" x14ac:dyDescent="0.25">
      <c r="A77" s="1" t="s">
        <v>53</v>
      </c>
      <c r="B77" s="14" t="s">
        <v>62</v>
      </c>
      <c r="C77" s="3">
        <v>452.62</v>
      </c>
      <c r="D77" s="4">
        <v>395.28</v>
      </c>
      <c r="F77" s="5"/>
      <c r="G77" s="14" t="s">
        <v>62</v>
      </c>
      <c r="H77" s="3">
        <v>393.88</v>
      </c>
      <c r="I77" s="67"/>
      <c r="J77" s="3">
        <f t="shared" si="4"/>
        <v>1241.78</v>
      </c>
      <c r="K77" s="1" t="s">
        <v>88</v>
      </c>
      <c r="L77" s="1" t="s">
        <v>122</v>
      </c>
      <c r="M77" s="1" t="s">
        <v>182</v>
      </c>
      <c r="N77" s="1">
        <v>14</v>
      </c>
      <c r="O77" s="1" t="s">
        <v>88</v>
      </c>
      <c r="P77" s="1" t="s">
        <v>53</v>
      </c>
      <c r="Q77" s="1">
        <v>106</v>
      </c>
      <c r="R77" s="3">
        <v>452.62</v>
      </c>
      <c r="S77" s="3">
        <v>395.28</v>
      </c>
      <c r="T77" s="3">
        <v>393.88</v>
      </c>
      <c r="V77" s="3">
        <v>0</v>
      </c>
      <c r="W77" s="3">
        <v>0</v>
      </c>
      <c r="X77" s="3">
        <v>0</v>
      </c>
      <c r="Y77" s="3"/>
      <c r="AA77" s="3">
        <v>0</v>
      </c>
      <c r="AB77" s="3">
        <v>0</v>
      </c>
      <c r="AC77" s="3">
        <v>0</v>
      </c>
      <c r="AE77" s="3">
        <v>0</v>
      </c>
      <c r="AF77" s="3">
        <v>0</v>
      </c>
      <c r="AG77" s="3">
        <v>0</v>
      </c>
      <c r="AI77" s="3">
        <v>0</v>
      </c>
      <c r="AJ77" s="3">
        <v>0</v>
      </c>
      <c r="AK77" s="3">
        <v>0</v>
      </c>
      <c r="AL77" s="3"/>
      <c r="AN77" s="3">
        <v>0</v>
      </c>
      <c r="AO77" s="3">
        <v>0</v>
      </c>
      <c r="AP77" s="3">
        <v>0</v>
      </c>
      <c r="AQ77" s="18"/>
      <c r="AR77" s="3">
        <v>0</v>
      </c>
      <c r="AS77" s="3">
        <v>0</v>
      </c>
      <c r="AT77" s="3">
        <v>0</v>
      </c>
      <c r="AU77" s="32">
        <f t="shared" si="6"/>
        <v>106</v>
      </c>
      <c r="AV77" s="3">
        <f t="shared" si="19"/>
        <v>452.62</v>
      </c>
      <c r="AW77" s="3">
        <f t="shared" si="20"/>
        <v>395.28</v>
      </c>
      <c r="AX77" s="3">
        <f t="shared" si="21"/>
        <v>393.88</v>
      </c>
      <c r="AY77" s="3">
        <f t="shared" si="5"/>
        <v>1241.78</v>
      </c>
    </row>
    <row r="78" spans="1:52" ht="13.5" thickBot="1" x14ac:dyDescent="0.25">
      <c r="A78" s="1" t="s">
        <v>54</v>
      </c>
      <c r="B78" s="14" t="s">
        <v>63</v>
      </c>
      <c r="C78" s="3">
        <v>51.24</v>
      </c>
      <c r="D78" s="4">
        <v>44.75</v>
      </c>
      <c r="E78" s="47">
        <f>SUM(C8:C78)</f>
        <v>33139.960000000014</v>
      </c>
      <c r="F78" s="15">
        <f>SUM(D8:D78)</f>
        <v>25275.569999999992</v>
      </c>
      <c r="G78" s="14" t="s">
        <v>97</v>
      </c>
      <c r="H78" s="3">
        <v>394.04</v>
      </c>
      <c r="I78" s="66">
        <f>SUM(H8:H78)</f>
        <v>13811.460000000003</v>
      </c>
      <c r="J78" s="3">
        <f>C78+D78+H78</f>
        <v>490.03000000000003</v>
      </c>
      <c r="K78" s="1" t="s">
        <v>88</v>
      </c>
      <c r="L78" s="1" t="s">
        <v>122</v>
      </c>
      <c r="M78" s="1" t="s">
        <v>181</v>
      </c>
      <c r="N78" s="1">
        <v>15</v>
      </c>
      <c r="O78" s="1" t="s">
        <v>88</v>
      </c>
      <c r="P78" s="1" t="s">
        <v>54</v>
      </c>
      <c r="Q78" s="1">
        <v>12</v>
      </c>
      <c r="R78" s="3">
        <v>51.24</v>
      </c>
      <c r="S78" s="3">
        <v>44.75</v>
      </c>
      <c r="T78" s="3">
        <v>394.04</v>
      </c>
      <c r="V78" s="3">
        <v>0</v>
      </c>
      <c r="W78" s="3">
        <v>0</v>
      </c>
      <c r="X78" s="3">
        <v>0</v>
      </c>
      <c r="Y78" s="3"/>
      <c r="AA78" s="3">
        <v>0</v>
      </c>
      <c r="AB78" s="3">
        <v>0</v>
      </c>
      <c r="AC78" s="3">
        <v>0</v>
      </c>
      <c r="AE78" s="3">
        <v>0</v>
      </c>
      <c r="AF78" s="3">
        <v>0</v>
      </c>
      <c r="AG78" s="3">
        <v>0</v>
      </c>
      <c r="AI78" s="3">
        <v>0</v>
      </c>
      <c r="AJ78" s="3">
        <v>0</v>
      </c>
      <c r="AK78" s="3">
        <v>0</v>
      </c>
      <c r="AL78" s="3"/>
      <c r="AN78" s="3">
        <v>0</v>
      </c>
      <c r="AO78" s="3">
        <v>0</v>
      </c>
      <c r="AP78" s="3">
        <v>0</v>
      </c>
      <c r="AQ78" s="18"/>
      <c r="AR78" s="3">
        <v>0</v>
      </c>
      <c r="AS78" s="3">
        <v>0</v>
      </c>
      <c r="AT78" s="3">
        <v>0</v>
      </c>
      <c r="AU78" s="32">
        <f t="shared" si="6"/>
        <v>12</v>
      </c>
      <c r="AV78" s="3">
        <f t="shared" si="19"/>
        <v>51.24</v>
      </c>
      <c r="AW78" s="3">
        <f t="shared" si="20"/>
        <v>44.75</v>
      </c>
      <c r="AX78" s="3">
        <f t="shared" si="21"/>
        <v>394.04</v>
      </c>
      <c r="AY78" s="3">
        <f t="shared" si="5"/>
        <v>490.03000000000003</v>
      </c>
    </row>
    <row r="79" spans="1:52" x14ac:dyDescent="0.2">
      <c r="A79" s="1" t="s">
        <v>55</v>
      </c>
      <c r="B79" s="14" t="s">
        <v>124</v>
      </c>
      <c r="C79" s="3">
        <v>166.53</v>
      </c>
      <c r="D79" s="4">
        <v>145.43</v>
      </c>
      <c r="E79" s="12"/>
      <c r="F79" s="2"/>
      <c r="G79" s="14" t="s">
        <v>124</v>
      </c>
      <c r="H79" s="3">
        <v>262.23</v>
      </c>
      <c r="I79" s="67"/>
      <c r="J79" s="3">
        <f t="shared" si="4"/>
        <v>574.19000000000005</v>
      </c>
      <c r="K79" s="1" t="s">
        <v>90</v>
      </c>
      <c r="L79" s="1" t="s">
        <v>122</v>
      </c>
      <c r="M79" s="1" t="s">
        <v>175</v>
      </c>
      <c r="O79" s="1" t="s">
        <v>90</v>
      </c>
      <c r="P79" s="1" t="s">
        <v>55</v>
      </c>
      <c r="Q79" s="1">
        <v>39</v>
      </c>
      <c r="R79" s="3">
        <v>166.53</v>
      </c>
      <c r="S79" s="3">
        <v>145.43</v>
      </c>
      <c r="T79" s="3">
        <v>262.23</v>
      </c>
      <c r="V79" s="3">
        <v>0</v>
      </c>
      <c r="W79" s="3">
        <v>0</v>
      </c>
      <c r="X79" s="3">
        <v>0</v>
      </c>
      <c r="Y79" s="3"/>
      <c r="AA79" s="3">
        <v>0</v>
      </c>
      <c r="AB79" s="3">
        <v>0</v>
      </c>
      <c r="AC79" s="3">
        <v>0</v>
      </c>
      <c r="AE79" s="3">
        <v>0</v>
      </c>
      <c r="AF79" s="3">
        <v>0</v>
      </c>
      <c r="AG79" s="3">
        <v>0</v>
      </c>
      <c r="AI79" s="3">
        <v>0</v>
      </c>
      <c r="AJ79" s="3">
        <v>0</v>
      </c>
      <c r="AK79" s="3">
        <v>0</v>
      </c>
      <c r="AL79" s="3"/>
      <c r="AN79" s="3">
        <v>0</v>
      </c>
      <c r="AO79" s="3">
        <v>0</v>
      </c>
      <c r="AP79" s="3">
        <v>0</v>
      </c>
      <c r="AQ79" s="18"/>
      <c r="AR79" s="3">
        <v>0</v>
      </c>
      <c r="AS79" s="3">
        <v>0</v>
      </c>
      <c r="AT79" s="3">
        <v>0</v>
      </c>
      <c r="AU79" s="32">
        <f t="shared" si="6"/>
        <v>39</v>
      </c>
      <c r="AV79" s="3">
        <f t="shared" si="19"/>
        <v>166.53</v>
      </c>
      <c r="AW79" s="3">
        <f t="shared" si="20"/>
        <v>145.43</v>
      </c>
      <c r="AX79" s="3">
        <f t="shared" si="21"/>
        <v>262.23</v>
      </c>
      <c r="AY79" s="3">
        <f t="shared" si="5"/>
        <v>574.19000000000005</v>
      </c>
    </row>
    <row r="80" spans="1:52" x14ac:dyDescent="0.2">
      <c r="A80" s="1" t="s">
        <v>57</v>
      </c>
      <c r="B80" s="14"/>
      <c r="C80" s="3">
        <v>307.44</v>
      </c>
      <c r="D80" s="4">
        <v>268.5</v>
      </c>
      <c r="E80" s="12"/>
      <c r="F80" s="2"/>
      <c r="G80" s="14"/>
      <c r="H80" s="3">
        <v>392.45</v>
      </c>
      <c r="J80" s="3">
        <f t="shared" si="4"/>
        <v>968.3900000000001</v>
      </c>
      <c r="K80" s="1" t="s">
        <v>90</v>
      </c>
      <c r="L80" s="1" t="s">
        <v>122</v>
      </c>
      <c r="M80" s="1" t="s">
        <v>175</v>
      </c>
      <c r="O80" s="1" t="s">
        <v>90</v>
      </c>
      <c r="P80" s="1" t="s">
        <v>57</v>
      </c>
      <c r="Q80" s="1">
        <v>72</v>
      </c>
      <c r="R80" s="3">
        <v>307.44</v>
      </c>
      <c r="S80" s="3">
        <v>268.5</v>
      </c>
      <c r="T80" s="3">
        <v>392.45</v>
      </c>
      <c r="V80" s="3">
        <v>0</v>
      </c>
      <c r="W80" s="3">
        <v>0</v>
      </c>
      <c r="X80" s="3">
        <v>0</v>
      </c>
      <c r="Y80" s="3"/>
      <c r="AA80" s="3">
        <v>0</v>
      </c>
      <c r="AB80" s="3">
        <v>0</v>
      </c>
      <c r="AC80" s="3">
        <v>0</v>
      </c>
      <c r="AE80" s="3">
        <v>0</v>
      </c>
      <c r="AF80" s="3">
        <v>0</v>
      </c>
      <c r="AG80" s="3">
        <v>0</v>
      </c>
      <c r="AI80" s="3">
        <v>0</v>
      </c>
      <c r="AJ80" s="3">
        <v>0</v>
      </c>
      <c r="AK80" s="3">
        <v>0</v>
      </c>
      <c r="AL80" s="3"/>
      <c r="AN80" s="3">
        <v>0</v>
      </c>
      <c r="AO80" s="3">
        <v>0</v>
      </c>
      <c r="AP80" s="3">
        <v>0</v>
      </c>
      <c r="AQ80" s="18"/>
      <c r="AR80" s="3">
        <v>0</v>
      </c>
      <c r="AS80" s="3">
        <v>0</v>
      </c>
      <c r="AT80" s="3">
        <v>0</v>
      </c>
      <c r="AU80" s="32">
        <f t="shared" si="6"/>
        <v>72</v>
      </c>
      <c r="AV80" s="3">
        <f t="shared" si="19"/>
        <v>307.44</v>
      </c>
      <c r="AW80" s="3">
        <f t="shared" si="20"/>
        <v>268.5</v>
      </c>
      <c r="AX80" s="3">
        <f t="shared" si="21"/>
        <v>392.45</v>
      </c>
      <c r="AY80" s="3">
        <f t="shared" ref="AY80:AY84" si="22">SUM(AV80:AX80)</f>
        <v>968.3900000000001</v>
      </c>
    </row>
    <row r="81" spans="1:51" ht="13.5" thickBot="1" x14ac:dyDescent="0.25">
      <c r="A81" s="1" t="s">
        <v>58</v>
      </c>
      <c r="B81" s="14" t="s">
        <v>124</v>
      </c>
      <c r="C81" s="3">
        <v>115.29</v>
      </c>
      <c r="D81" s="4">
        <v>100.69</v>
      </c>
      <c r="E81" s="12"/>
      <c r="F81" s="2"/>
      <c r="G81" s="14" t="s">
        <v>124</v>
      </c>
      <c r="H81" s="3">
        <v>260.97000000000003</v>
      </c>
      <c r="J81" s="3">
        <f t="shared" ref="J81:J82" si="23">C81+D81+H81</f>
        <v>476.95000000000005</v>
      </c>
      <c r="K81" s="1" t="s">
        <v>91</v>
      </c>
      <c r="L81" s="1" t="s">
        <v>122</v>
      </c>
      <c r="M81" s="55" t="s">
        <v>173</v>
      </c>
      <c r="O81" s="1" t="s">
        <v>91</v>
      </c>
      <c r="P81" s="1" t="s">
        <v>58</v>
      </c>
      <c r="Q81" s="1">
        <v>27</v>
      </c>
      <c r="R81" s="3">
        <v>115.29</v>
      </c>
      <c r="S81" s="3">
        <v>100.69</v>
      </c>
      <c r="T81" s="3">
        <v>260.97000000000003</v>
      </c>
      <c r="V81" s="3">
        <v>0</v>
      </c>
      <c r="W81" s="3">
        <v>0</v>
      </c>
      <c r="X81" s="3">
        <v>0</v>
      </c>
      <c r="Y81" s="3"/>
      <c r="AA81" s="3">
        <v>0</v>
      </c>
      <c r="AB81" s="3">
        <v>0</v>
      </c>
      <c r="AC81" s="3">
        <v>0</v>
      </c>
      <c r="AE81" s="3">
        <v>0</v>
      </c>
      <c r="AF81" s="3">
        <v>0</v>
      </c>
      <c r="AG81" s="3">
        <v>0</v>
      </c>
      <c r="AI81" s="3">
        <v>0</v>
      </c>
      <c r="AJ81" s="3">
        <v>0</v>
      </c>
      <c r="AK81" s="3">
        <v>0</v>
      </c>
      <c r="AL81" s="3"/>
      <c r="AN81" s="3">
        <v>0</v>
      </c>
      <c r="AO81" s="3">
        <v>0</v>
      </c>
      <c r="AP81" s="3">
        <v>0</v>
      </c>
      <c r="AQ81" s="18"/>
      <c r="AR81" s="3">
        <v>0</v>
      </c>
      <c r="AS81" s="3">
        <v>0</v>
      </c>
      <c r="AT81" s="3">
        <v>0</v>
      </c>
      <c r="AU81" s="32">
        <f t="shared" si="6"/>
        <v>27</v>
      </c>
      <c r="AV81" s="3">
        <f t="shared" si="19"/>
        <v>115.29</v>
      </c>
      <c r="AW81" s="3">
        <f t="shared" si="20"/>
        <v>100.69</v>
      </c>
      <c r="AX81" s="3">
        <f t="shared" si="21"/>
        <v>260.97000000000003</v>
      </c>
      <c r="AY81" s="3">
        <f t="shared" si="22"/>
        <v>476.95000000000005</v>
      </c>
    </row>
    <row r="82" spans="1:51" ht="13.5" thickBot="1" x14ac:dyDescent="0.25">
      <c r="A82" s="1" t="s">
        <v>59</v>
      </c>
      <c r="B82" s="30" t="s">
        <v>145</v>
      </c>
      <c r="C82" s="3">
        <v>0</v>
      </c>
      <c r="D82" s="4">
        <v>0</v>
      </c>
      <c r="E82" s="47">
        <f>SUM(C79:C82)</f>
        <v>589.26</v>
      </c>
      <c r="F82" s="15">
        <f>SUM(D79:D82)</f>
        <v>514.62</v>
      </c>
      <c r="G82" s="30" t="s">
        <v>95</v>
      </c>
      <c r="H82" s="3">
        <v>0</v>
      </c>
      <c r="I82" s="68">
        <f>SUM(H79:H82)</f>
        <v>915.65000000000009</v>
      </c>
      <c r="J82" s="3">
        <f t="shared" si="23"/>
        <v>0</v>
      </c>
      <c r="K82" s="1" t="s">
        <v>92</v>
      </c>
      <c r="L82" s="1" t="s">
        <v>107</v>
      </c>
      <c r="M82" s="1" t="s">
        <v>162</v>
      </c>
      <c r="O82" s="1" t="s">
        <v>92</v>
      </c>
      <c r="P82" s="1" t="s">
        <v>59</v>
      </c>
      <c r="R82" s="3">
        <v>0</v>
      </c>
      <c r="S82" s="3">
        <v>0</v>
      </c>
      <c r="T82" s="3">
        <v>0</v>
      </c>
      <c r="V82" s="3">
        <v>0</v>
      </c>
      <c r="W82" s="3">
        <v>0</v>
      </c>
      <c r="X82" s="3">
        <v>0</v>
      </c>
      <c r="Y82" s="3"/>
      <c r="AA82" s="3">
        <v>0</v>
      </c>
      <c r="AB82" s="3">
        <v>0</v>
      </c>
      <c r="AC82" s="3">
        <v>0</v>
      </c>
      <c r="AE82" s="3">
        <v>0</v>
      </c>
      <c r="AF82" s="3">
        <v>0</v>
      </c>
      <c r="AG82" s="3">
        <v>0</v>
      </c>
      <c r="AI82" s="3">
        <v>0</v>
      </c>
      <c r="AJ82" s="3">
        <v>0</v>
      </c>
      <c r="AK82" s="3">
        <v>0</v>
      </c>
      <c r="AL82" s="3"/>
      <c r="AN82" s="3">
        <v>0</v>
      </c>
      <c r="AO82" s="3">
        <v>0</v>
      </c>
      <c r="AP82" s="3">
        <v>0</v>
      </c>
      <c r="AQ82" s="18"/>
      <c r="AR82" s="3">
        <v>0</v>
      </c>
      <c r="AS82" s="3">
        <v>0</v>
      </c>
      <c r="AT82" s="3">
        <v>0</v>
      </c>
      <c r="AU82" s="32">
        <f t="shared" si="6"/>
        <v>0</v>
      </c>
      <c r="AV82" s="3">
        <f t="shared" si="19"/>
        <v>0</v>
      </c>
      <c r="AW82" s="3">
        <f t="shared" si="20"/>
        <v>0</v>
      </c>
      <c r="AX82" s="3">
        <f t="shared" si="21"/>
        <v>0</v>
      </c>
      <c r="AY82" s="3">
        <f t="shared" si="22"/>
        <v>0</v>
      </c>
    </row>
    <row r="83" spans="1:51" ht="13.5" thickBot="1" x14ac:dyDescent="0.25">
      <c r="A83" s="1" t="s">
        <v>60</v>
      </c>
      <c r="B83" s="14" t="s">
        <v>62</v>
      </c>
      <c r="C83" s="3">
        <v>118.87</v>
      </c>
      <c r="D83" s="4">
        <v>0</v>
      </c>
      <c r="E83" s="12"/>
      <c r="F83" s="2"/>
      <c r="G83" s="14" t="s">
        <v>62</v>
      </c>
      <c r="H83" s="3">
        <v>0</v>
      </c>
      <c r="J83" s="3">
        <f>C83+D83+H83</f>
        <v>118.87</v>
      </c>
      <c r="K83" s="1" t="s">
        <v>93</v>
      </c>
      <c r="L83" s="1" t="s">
        <v>122</v>
      </c>
      <c r="M83" s="1" t="s">
        <v>174</v>
      </c>
      <c r="O83" s="1" t="s">
        <v>93</v>
      </c>
      <c r="P83" s="1" t="s">
        <v>60</v>
      </c>
      <c r="Q83" s="1">
        <v>0</v>
      </c>
      <c r="R83" s="3">
        <v>118.87</v>
      </c>
      <c r="S83" s="3">
        <v>0</v>
      </c>
      <c r="T83" s="3">
        <v>0</v>
      </c>
      <c r="V83" s="3">
        <v>0</v>
      </c>
      <c r="W83" s="3">
        <v>0</v>
      </c>
      <c r="X83" s="3">
        <v>0</v>
      </c>
      <c r="Y83" s="3"/>
      <c r="AA83" s="3">
        <v>0</v>
      </c>
      <c r="AB83" s="3">
        <v>0</v>
      </c>
      <c r="AC83" s="3">
        <v>0</v>
      </c>
      <c r="AE83" s="3">
        <v>0</v>
      </c>
      <c r="AF83" s="3">
        <v>0</v>
      </c>
      <c r="AG83" s="3">
        <v>0</v>
      </c>
      <c r="AI83" s="3">
        <v>0</v>
      </c>
      <c r="AJ83" s="3">
        <v>0</v>
      </c>
      <c r="AK83" s="3">
        <v>0</v>
      </c>
      <c r="AL83" s="3"/>
      <c r="AN83" s="3">
        <v>0</v>
      </c>
      <c r="AO83" s="3">
        <v>0</v>
      </c>
      <c r="AP83" s="3">
        <v>0</v>
      </c>
      <c r="AQ83" s="18"/>
      <c r="AR83" s="3">
        <v>0</v>
      </c>
      <c r="AS83" s="3">
        <v>0</v>
      </c>
      <c r="AT83" s="3">
        <v>0</v>
      </c>
      <c r="AU83" s="32">
        <f t="shared" si="6"/>
        <v>0</v>
      </c>
      <c r="AV83" s="3">
        <f t="shared" si="19"/>
        <v>118.87</v>
      </c>
      <c r="AW83" s="3">
        <f t="shared" si="20"/>
        <v>0</v>
      </c>
      <c r="AX83" s="3">
        <f t="shared" si="21"/>
        <v>0</v>
      </c>
      <c r="AY83" s="3">
        <f t="shared" si="22"/>
        <v>118.87</v>
      </c>
    </row>
    <row r="84" spans="1:51" ht="13.5" thickBot="1" x14ac:dyDescent="0.25">
      <c r="A84" s="1" t="s">
        <v>61</v>
      </c>
      <c r="B84" s="14" t="s">
        <v>64</v>
      </c>
      <c r="C84" s="3">
        <v>89.67</v>
      </c>
      <c r="D84" s="4">
        <v>82.24</v>
      </c>
      <c r="E84" s="48">
        <f>C83+C84</f>
        <v>208.54000000000002</v>
      </c>
      <c r="F84" s="16">
        <f>D83+D84</f>
        <v>82.24</v>
      </c>
      <c r="G84" s="14" t="s">
        <v>96</v>
      </c>
      <c r="H84" s="3">
        <v>132.72</v>
      </c>
      <c r="I84" s="68">
        <f>H83+H84</f>
        <v>132.72</v>
      </c>
      <c r="J84" s="3">
        <f>C84+D84+H84</f>
        <v>304.63</v>
      </c>
      <c r="K84" s="1" t="s">
        <v>93</v>
      </c>
      <c r="L84" s="1" t="s">
        <v>122</v>
      </c>
      <c r="M84" s="1" t="s">
        <v>174</v>
      </c>
      <c r="O84" s="1" t="s">
        <v>93</v>
      </c>
      <c r="P84" s="1" t="s">
        <v>61</v>
      </c>
      <c r="Q84" s="1">
        <v>21</v>
      </c>
      <c r="R84" s="3">
        <v>89.67</v>
      </c>
      <c r="S84" s="3">
        <v>82.24</v>
      </c>
      <c r="T84" s="3">
        <v>132.72</v>
      </c>
      <c r="V84" s="3">
        <v>0</v>
      </c>
      <c r="W84" s="3">
        <v>0</v>
      </c>
      <c r="X84" s="3">
        <v>0</v>
      </c>
      <c r="Y84" s="3"/>
      <c r="AA84" s="3">
        <v>0</v>
      </c>
      <c r="AB84" s="3">
        <v>0</v>
      </c>
      <c r="AC84" s="3">
        <v>0</v>
      </c>
      <c r="AE84" s="3">
        <v>0</v>
      </c>
      <c r="AF84" s="3">
        <v>0</v>
      </c>
      <c r="AG84" s="3">
        <v>0</v>
      </c>
      <c r="AI84" s="3">
        <v>0</v>
      </c>
      <c r="AJ84" s="3">
        <v>0</v>
      </c>
      <c r="AK84" s="3">
        <v>0</v>
      </c>
      <c r="AL84" s="3"/>
      <c r="AN84" s="3">
        <v>0</v>
      </c>
      <c r="AO84" s="3">
        <v>0</v>
      </c>
      <c r="AP84" s="3">
        <v>0</v>
      </c>
      <c r="AQ84" s="18"/>
      <c r="AR84" s="3">
        <v>0</v>
      </c>
      <c r="AS84" s="3">
        <v>0</v>
      </c>
      <c r="AT84" s="3">
        <v>0</v>
      </c>
      <c r="AU84" s="32">
        <f t="shared" si="6"/>
        <v>21</v>
      </c>
      <c r="AV84" s="3">
        <f t="shared" si="19"/>
        <v>89.67</v>
      </c>
      <c r="AW84" s="3">
        <f t="shared" si="20"/>
        <v>82.24</v>
      </c>
      <c r="AX84" s="3">
        <f t="shared" si="21"/>
        <v>132.72</v>
      </c>
      <c r="AY84" s="3">
        <f t="shared" si="22"/>
        <v>304.63</v>
      </c>
    </row>
    <row r="85" spans="1:51" ht="13.5" thickBot="1" x14ac:dyDescent="0.25">
      <c r="A85" s="1" t="s">
        <v>121</v>
      </c>
      <c r="B85" s="25" t="s">
        <v>112</v>
      </c>
      <c r="C85" s="50"/>
      <c r="D85" s="51"/>
      <c r="E85" s="49">
        <f>SUM(E8:E84)</f>
        <v>33937.760000000017</v>
      </c>
      <c r="F85" s="17">
        <f>SUM(F8:F84)</f>
        <v>25872.429999999993</v>
      </c>
      <c r="G85" s="50"/>
      <c r="H85" s="52">
        <v>0</v>
      </c>
      <c r="I85" s="69">
        <f>SUM(I8:I84)</f>
        <v>14859.830000000002</v>
      </c>
      <c r="J85" s="53">
        <f>SUM(J8:J84)</f>
        <v>74670.019999999975</v>
      </c>
      <c r="K85" s="54"/>
      <c r="L85" s="54"/>
      <c r="M85" s="54"/>
      <c r="N85" s="51"/>
      <c r="O85" s="26" t="s">
        <v>141</v>
      </c>
      <c r="P85" s="26"/>
      <c r="Q85" s="26"/>
      <c r="R85" s="29">
        <f>SUM(R8:R84)</f>
        <v>33937.760000000017</v>
      </c>
      <c r="S85" s="29">
        <f t="shared" ref="S85:AY85" si="24">SUM(S8:S84)</f>
        <v>25872.429999999993</v>
      </c>
      <c r="T85" s="29">
        <f t="shared" si="24"/>
        <v>14859.830000000002</v>
      </c>
      <c r="U85" s="39"/>
      <c r="V85" s="29">
        <f>SUM(V8:V84)</f>
        <v>0</v>
      </c>
      <c r="W85" s="29">
        <f t="shared" si="24"/>
        <v>0</v>
      </c>
      <c r="X85" s="29">
        <f t="shared" si="24"/>
        <v>0</v>
      </c>
      <c r="Y85" s="29"/>
      <c r="Z85" s="39"/>
      <c r="AA85" s="29">
        <f t="shared" si="24"/>
        <v>0</v>
      </c>
      <c r="AB85" s="29">
        <f t="shared" si="24"/>
        <v>0</v>
      </c>
      <c r="AC85" s="29">
        <f t="shared" si="24"/>
        <v>0</v>
      </c>
      <c r="AD85" s="45"/>
      <c r="AE85" s="29">
        <f>SUM(AE8:AE84)</f>
        <v>0</v>
      </c>
      <c r="AF85" s="29">
        <f t="shared" si="24"/>
        <v>0</v>
      </c>
      <c r="AG85" s="29">
        <f t="shared" si="24"/>
        <v>0</v>
      </c>
      <c r="AH85" s="45"/>
      <c r="AI85" s="29">
        <f t="shared" si="24"/>
        <v>0</v>
      </c>
      <c r="AJ85" s="29">
        <f t="shared" si="24"/>
        <v>0</v>
      </c>
      <c r="AK85" s="29">
        <f t="shared" si="24"/>
        <v>0</v>
      </c>
      <c r="AL85" s="29"/>
      <c r="AM85" s="45"/>
      <c r="AN85" s="29">
        <f t="shared" si="24"/>
        <v>0</v>
      </c>
      <c r="AO85" s="29">
        <f t="shared" si="24"/>
        <v>0</v>
      </c>
      <c r="AP85" s="29">
        <f t="shared" si="24"/>
        <v>0</v>
      </c>
      <c r="AQ85" s="29"/>
      <c r="AR85" s="29">
        <f t="shared" si="24"/>
        <v>0</v>
      </c>
      <c r="AS85" s="29">
        <f t="shared" si="24"/>
        <v>0</v>
      </c>
      <c r="AT85" s="29">
        <f t="shared" si="24"/>
        <v>0</v>
      </c>
      <c r="AU85" s="33">
        <f t="shared" si="24"/>
        <v>6743</v>
      </c>
      <c r="AV85" s="29">
        <f t="shared" si="24"/>
        <v>33937.760000000017</v>
      </c>
      <c r="AW85" s="29">
        <f t="shared" si="24"/>
        <v>25872.429999999993</v>
      </c>
      <c r="AX85" s="29">
        <f t="shared" si="24"/>
        <v>14859.830000000002</v>
      </c>
      <c r="AY85" s="29">
        <f t="shared" si="24"/>
        <v>74670.019999999975</v>
      </c>
    </row>
    <row r="86" spans="1:51" x14ac:dyDescent="0.2">
      <c r="B86" s="12"/>
    </row>
    <row r="87" spans="1:51" ht="13.5" thickBot="1" x14ac:dyDescent="0.25">
      <c r="F87" s="3"/>
      <c r="I87" s="70"/>
      <c r="J87" s="3"/>
      <c r="T87" s="34">
        <f>SUM(R85:T85)</f>
        <v>74670.020000000019</v>
      </c>
      <c r="U87" s="40"/>
      <c r="V87" s="3"/>
      <c r="AA87" s="3"/>
      <c r="AE87" s="3"/>
    </row>
    <row r="88" spans="1:51" ht="13.5" thickTop="1" x14ac:dyDescent="0.2">
      <c r="C88" s="8"/>
      <c r="D88" s="8"/>
      <c r="E88" s="3"/>
      <c r="J88" s="18"/>
      <c r="AE88" s="3"/>
    </row>
    <row r="89" spans="1:51" x14ac:dyDescent="0.2">
      <c r="A89" s="27"/>
      <c r="D89" s="8"/>
      <c r="E89" s="3"/>
      <c r="V89" s="3"/>
    </row>
    <row r="90" spans="1:51" x14ac:dyDescent="0.2">
      <c r="E90" s="3"/>
      <c r="G90" s="3"/>
      <c r="J90" s="3"/>
      <c r="S90" s="3"/>
      <c r="AA90" s="35" t="s">
        <v>138</v>
      </c>
      <c r="AC90" s="1" t="s">
        <v>149</v>
      </c>
    </row>
    <row r="91" spans="1:51" x14ac:dyDescent="0.2">
      <c r="E91" s="3"/>
      <c r="V91" s="3"/>
      <c r="AC91" s="1" t="s">
        <v>110</v>
      </c>
      <c r="AE91" s="3">
        <f>R85+V85+AA85+AE85+AI85+AN85</f>
        <v>33937.760000000017</v>
      </c>
    </row>
    <row r="92" spans="1:51" x14ac:dyDescent="0.2">
      <c r="AC92" s="1" t="s">
        <v>109</v>
      </c>
      <c r="AE92" s="3">
        <f>S85+W85+AB85+AF85+AJ85+AO85</f>
        <v>25872.429999999993</v>
      </c>
    </row>
    <row r="93" spans="1:51" x14ac:dyDescent="0.2">
      <c r="AC93" s="1" t="s">
        <v>139</v>
      </c>
      <c r="AE93" s="28">
        <f>T85+X85+AC85+AG85+AK85+AP85</f>
        <v>14859.830000000002</v>
      </c>
    </row>
    <row r="94" spans="1:51" ht="13.5" thickBot="1" x14ac:dyDescent="0.25">
      <c r="AC94" s="1" t="s">
        <v>140</v>
      </c>
      <c r="AE94" s="29">
        <f>SUM(AE91:AE93)</f>
        <v>74670.020000000019</v>
      </c>
    </row>
    <row r="95" spans="1:51" ht="13.5" thickTop="1" x14ac:dyDescent="0.2"/>
    <row r="97" spans="1:1" x14ac:dyDescent="0.2">
      <c r="A97" s="1" t="s">
        <v>136</v>
      </c>
    </row>
    <row r="131" spans="7:9" x14ac:dyDescent="0.2">
      <c r="G131" s="18"/>
      <c r="I131" s="71"/>
    </row>
  </sheetData>
  <mergeCells count="9">
    <mergeCell ref="AU6:AX6"/>
    <mergeCell ref="Q6:T6"/>
    <mergeCell ref="U6:X6"/>
    <mergeCell ref="A1:M1"/>
    <mergeCell ref="O1:AG1"/>
    <mergeCell ref="A2:M2"/>
    <mergeCell ref="O2:AG2"/>
    <mergeCell ref="A3:M3"/>
    <mergeCell ref="O3:AG3"/>
  </mergeCells>
  <printOptions horizontalCentered="1" gridLines="1"/>
  <pageMargins left="0.2" right="0.2" top="0.75" bottom="0.75" header="0.3" footer="0.3"/>
  <pageSetup paperSize="5" scale="74" orientation="landscape" r:id="rId1"/>
  <colBreaks count="1" manualBreakCount="1">
    <brk id="3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1"/>
  <sheetViews>
    <sheetView zoomScaleNormal="100" workbookViewId="0">
      <pane xSplit="1" ySplit="7" topLeftCell="B29" activePane="bottomRight" state="frozen"/>
      <selection pane="topRight" activeCell="B1" sqref="B1"/>
      <selection pane="bottomLeft" activeCell="A8" sqref="A8"/>
      <selection pane="bottomRight" activeCell="A20" sqref="A20"/>
    </sheetView>
  </sheetViews>
  <sheetFormatPr defaultColWidth="9.140625" defaultRowHeight="12.75" x14ac:dyDescent="0.2"/>
  <cols>
    <col min="1" max="1" width="14.140625" style="1" customWidth="1"/>
    <col min="2" max="2" width="25.5703125" style="1" customWidth="1"/>
    <col min="3" max="3" width="11.28515625" style="1" bestFit="1" customWidth="1"/>
    <col min="4" max="4" width="11.140625" style="1" customWidth="1"/>
    <col min="5" max="5" width="10.28515625" style="1" bestFit="1" customWidth="1"/>
    <col min="6" max="6" width="10.140625" style="1" customWidth="1"/>
    <col min="7" max="7" width="21.140625" style="1" customWidth="1"/>
    <col min="8" max="8" width="9.28515625" style="1" bestFit="1" customWidth="1"/>
    <col min="9" max="9" width="10.5703125" style="72" customWidth="1"/>
    <col min="10" max="10" width="10.28515625" style="1" bestFit="1" customWidth="1"/>
    <col min="11" max="11" width="9.85546875" style="1" customWidth="1"/>
    <col min="12" max="12" width="5.140625" style="1" customWidth="1"/>
    <col min="13" max="13" width="18" style="1" customWidth="1"/>
    <col min="14" max="14" width="3.5703125" style="1" customWidth="1"/>
    <col min="15" max="15" width="10" style="1" customWidth="1"/>
    <col min="16" max="17" width="11.140625" style="1" customWidth="1"/>
    <col min="18" max="18" width="11.7109375" style="1" customWidth="1"/>
    <col min="19" max="19" width="11.28515625" style="1" customWidth="1"/>
    <col min="20" max="20" width="10.28515625" style="1" customWidth="1"/>
    <col min="21" max="21" width="10.28515625" style="37" customWidth="1"/>
    <col min="22" max="22" width="9.85546875" style="1" customWidth="1"/>
    <col min="23" max="23" width="10.140625" style="1" customWidth="1"/>
    <col min="24" max="24" width="9.85546875" style="1" customWidth="1"/>
    <col min="25" max="25" width="2.42578125" style="1" customWidth="1"/>
    <col min="26" max="26" width="10.28515625" style="37" customWidth="1"/>
    <col min="27" max="27" width="10.28515625" style="1" customWidth="1"/>
    <col min="28" max="28" width="12.28515625" style="1" customWidth="1"/>
    <col min="29" max="29" width="10" style="1" customWidth="1"/>
    <col min="30" max="30" width="10.28515625" style="18" customWidth="1"/>
    <col min="31" max="31" width="11.28515625" style="1" bestFit="1" customWidth="1"/>
    <col min="32" max="32" width="10" style="1" customWidth="1"/>
    <col min="33" max="33" width="10.28515625" style="1" bestFit="1" customWidth="1"/>
    <col min="34" max="34" width="10.28515625" style="18" customWidth="1"/>
    <col min="35" max="36" width="10.140625" style="1" customWidth="1"/>
    <col min="37" max="37" width="9.85546875" style="1" customWidth="1"/>
    <col min="38" max="38" width="2.140625" style="1" customWidth="1"/>
    <col min="39" max="39" width="10.28515625" style="18" customWidth="1"/>
    <col min="40" max="40" width="10.140625" style="1" customWidth="1"/>
    <col min="41" max="41" width="10.42578125" style="1" customWidth="1"/>
    <col min="42" max="42" width="9.85546875" style="1" customWidth="1"/>
    <col min="43" max="43" width="10.28515625" style="1" customWidth="1"/>
    <col min="44" max="46" width="10.140625" style="1" customWidth="1"/>
    <col min="47" max="47" width="9.85546875" style="1" customWidth="1"/>
    <col min="48" max="48" width="11.140625" style="1" bestFit="1" customWidth="1"/>
    <col min="49" max="49" width="11.28515625" style="1" bestFit="1" customWidth="1"/>
    <col min="50" max="50" width="9.85546875" style="1" customWidth="1"/>
    <col min="51" max="51" width="14.140625" style="1" customWidth="1"/>
    <col min="52" max="16384" width="9.140625" style="1"/>
  </cols>
  <sheetData>
    <row r="1" spans="1:51" ht="14.25" x14ac:dyDescent="0.2">
      <c r="A1" s="290" t="str">
        <f>O1</f>
        <v>CITY OF SANTA MONICA UTILITY BILL - 2017-2018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2"/>
      <c r="O1" s="290" t="s">
        <v>169</v>
      </c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2"/>
      <c r="AH1" s="46"/>
    </row>
    <row r="2" spans="1:51" ht="14.25" x14ac:dyDescent="0.2">
      <c r="A2" s="293" t="s">
        <v>0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5"/>
      <c r="O2" s="293" t="s">
        <v>0</v>
      </c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5"/>
      <c r="AH2" s="46"/>
    </row>
    <row r="3" spans="1:51" ht="15" thickBot="1" x14ac:dyDescent="0.25">
      <c r="A3" s="296" t="s">
        <v>115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8"/>
      <c r="O3" s="296" t="s">
        <v>115</v>
      </c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8"/>
      <c r="AH3" s="46"/>
    </row>
    <row r="4" spans="1:51" x14ac:dyDescent="0.2">
      <c r="A4" s="19"/>
      <c r="B4" s="5"/>
      <c r="C4" s="5"/>
      <c r="D4" s="5"/>
      <c r="E4" s="2"/>
      <c r="F4" s="2"/>
      <c r="G4" s="2"/>
      <c r="H4" s="2"/>
      <c r="I4" s="73"/>
      <c r="J4" s="5"/>
      <c r="K4" s="5"/>
      <c r="L4" s="5"/>
      <c r="M4" s="20"/>
    </row>
    <row r="5" spans="1:51" x14ac:dyDescent="0.2">
      <c r="A5" s="21"/>
      <c r="B5" s="6"/>
      <c r="C5" s="6"/>
      <c r="D5" s="6"/>
      <c r="E5" s="6" t="s">
        <v>110</v>
      </c>
      <c r="F5" s="6" t="s">
        <v>109</v>
      </c>
      <c r="G5" s="6"/>
      <c r="H5" s="6"/>
      <c r="I5" s="64"/>
      <c r="J5" s="6"/>
      <c r="K5" s="6"/>
      <c r="L5" s="6"/>
      <c r="M5" s="22"/>
      <c r="O5" s="21"/>
      <c r="P5" s="6"/>
      <c r="Q5" s="6"/>
      <c r="R5" s="6"/>
      <c r="S5" s="6"/>
      <c r="T5" s="6"/>
      <c r="U5" s="38"/>
      <c r="V5" s="6"/>
      <c r="W5" s="6"/>
      <c r="X5" s="6"/>
      <c r="Y5" s="6"/>
      <c r="Z5" s="38"/>
      <c r="AA5" s="6"/>
      <c r="AB5" s="6"/>
      <c r="AC5" s="6"/>
      <c r="AD5" s="42"/>
      <c r="AE5" s="6"/>
      <c r="AF5" s="6"/>
      <c r="AG5" s="22"/>
      <c r="AH5" s="43"/>
    </row>
    <row r="6" spans="1:51" x14ac:dyDescent="0.2">
      <c r="A6" s="19"/>
      <c r="B6" s="5" t="s">
        <v>113</v>
      </c>
      <c r="C6" s="5" t="s">
        <v>120</v>
      </c>
      <c r="D6" s="5"/>
      <c r="E6" s="5" t="s">
        <v>66</v>
      </c>
      <c r="F6" s="5" t="s">
        <v>111</v>
      </c>
      <c r="G6" s="5" t="s">
        <v>114</v>
      </c>
      <c r="H6" s="5" t="s">
        <v>68</v>
      </c>
      <c r="I6" s="73" t="s">
        <v>66</v>
      </c>
      <c r="J6" s="5" t="s">
        <v>70</v>
      </c>
      <c r="K6" s="5"/>
      <c r="L6" s="5"/>
      <c r="M6" s="20" t="s">
        <v>74</v>
      </c>
      <c r="O6" s="19"/>
      <c r="P6" s="5"/>
      <c r="Q6" s="288" t="s">
        <v>154</v>
      </c>
      <c r="R6" s="288"/>
      <c r="S6" s="288"/>
      <c r="T6" s="288"/>
      <c r="U6" s="288" t="s">
        <v>155</v>
      </c>
      <c r="V6" s="288"/>
      <c r="W6" s="288"/>
      <c r="X6" s="288"/>
      <c r="Y6" s="73"/>
      <c r="Z6" s="41"/>
      <c r="AA6" s="5" t="s">
        <v>101</v>
      </c>
      <c r="AB6" s="5" t="s">
        <v>101</v>
      </c>
      <c r="AC6" s="5" t="s">
        <v>101</v>
      </c>
      <c r="AD6" s="43"/>
      <c r="AE6" s="5" t="s">
        <v>102</v>
      </c>
      <c r="AF6" s="5" t="s">
        <v>102</v>
      </c>
      <c r="AG6" s="20" t="s">
        <v>103</v>
      </c>
      <c r="AH6" s="43"/>
      <c r="AI6" s="1" t="s">
        <v>104</v>
      </c>
      <c r="AJ6" s="1" t="s">
        <v>104</v>
      </c>
      <c r="AK6" s="1" t="s">
        <v>104</v>
      </c>
      <c r="AN6" s="1" t="s">
        <v>105</v>
      </c>
      <c r="AO6" s="1" t="s">
        <v>105</v>
      </c>
      <c r="AP6" s="1" t="s">
        <v>106</v>
      </c>
      <c r="AQ6" s="18"/>
      <c r="AR6" s="1" t="s">
        <v>161</v>
      </c>
      <c r="AS6" s="1" t="s">
        <v>161</v>
      </c>
      <c r="AT6" s="1" t="s">
        <v>161</v>
      </c>
      <c r="AU6" s="289" t="s">
        <v>140</v>
      </c>
      <c r="AV6" s="289"/>
      <c r="AW6" s="289"/>
      <c r="AX6" s="289"/>
      <c r="AY6" s="72" t="s">
        <v>142</v>
      </c>
    </row>
    <row r="7" spans="1:51" x14ac:dyDescent="0.2">
      <c r="A7" s="23" t="s">
        <v>116</v>
      </c>
      <c r="B7" s="7"/>
      <c r="C7" s="7" t="s">
        <v>65</v>
      </c>
      <c r="D7" s="7" t="s">
        <v>108</v>
      </c>
      <c r="E7" s="7" t="s">
        <v>67</v>
      </c>
      <c r="F7" s="7" t="s">
        <v>67</v>
      </c>
      <c r="G7" s="10" t="s">
        <v>118</v>
      </c>
      <c r="H7" s="7" t="s">
        <v>69</v>
      </c>
      <c r="I7" s="31" t="s">
        <v>67</v>
      </c>
      <c r="J7" s="7" t="s">
        <v>71</v>
      </c>
      <c r="K7" s="7" t="s">
        <v>72</v>
      </c>
      <c r="L7" s="7" t="s">
        <v>73</v>
      </c>
      <c r="M7" s="24" t="s">
        <v>75</v>
      </c>
      <c r="O7" s="23"/>
      <c r="P7" s="7" t="s">
        <v>98</v>
      </c>
      <c r="Q7" s="31" t="s">
        <v>153</v>
      </c>
      <c r="R7" s="7" t="s">
        <v>65</v>
      </c>
      <c r="S7" s="7" t="s">
        <v>108</v>
      </c>
      <c r="T7" s="7" t="s">
        <v>99</v>
      </c>
      <c r="U7" s="36" t="s">
        <v>153</v>
      </c>
      <c r="V7" s="7" t="s">
        <v>65</v>
      </c>
      <c r="W7" s="7" t="s">
        <v>108</v>
      </c>
      <c r="X7" s="7" t="s">
        <v>99</v>
      </c>
      <c r="Y7" s="7"/>
      <c r="Z7" s="36" t="s">
        <v>153</v>
      </c>
      <c r="AA7" s="7" t="s">
        <v>65</v>
      </c>
      <c r="AB7" s="7" t="s">
        <v>108</v>
      </c>
      <c r="AC7" s="7" t="s">
        <v>99</v>
      </c>
      <c r="AD7" s="44" t="s">
        <v>153</v>
      </c>
      <c r="AE7" s="7" t="s">
        <v>65</v>
      </c>
      <c r="AF7" s="7" t="s">
        <v>108</v>
      </c>
      <c r="AG7" s="24" t="s">
        <v>99</v>
      </c>
      <c r="AH7" s="44" t="s">
        <v>153</v>
      </c>
      <c r="AI7" s="1" t="s">
        <v>65</v>
      </c>
      <c r="AJ7" s="1" t="s">
        <v>108</v>
      </c>
      <c r="AK7" s="1" t="s">
        <v>99</v>
      </c>
      <c r="AM7" s="44" t="s">
        <v>153</v>
      </c>
      <c r="AN7" s="1" t="s">
        <v>65</v>
      </c>
      <c r="AO7" s="1" t="s">
        <v>108</v>
      </c>
      <c r="AP7" s="1" t="s">
        <v>99</v>
      </c>
      <c r="AQ7" s="44" t="s">
        <v>153</v>
      </c>
      <c r="AR7" s="1" t="s">
        <v>65</v>
      </c>
      <c r="AS7" s="1" t="s">
        <v>108</v>
      </c>
      <c r="AT7" s="1" t="s">
        <v>99</v>
      </c>
      <c r="AU7" s="72" t="s">
        <v>153</v>
      </c>
      <c r="AV7" s="31" t="s">
        <v>65</v>
      </c>
      <c r="AW7" s="31" t="s">
        <v>108</v>
      </c>
      <c r="AX7" s="31" t="s">
        <v>99</v>
      </c>
      <c r="AY7" s="72" t="s">
        <v>141</v>
      </c>
    </row>
    <row r="8" spans="1:51" ht="13.5" thickBot="1" x14ac:dyDescent="0.25">
      <c r="B8" s="13" t="s">
        <v>117</v>
      </c>
      <c r="C8" s="3">
        <v>0</v>
      </c>
      <c r="D8" s="4">
        <v>0</v>
      </c>
      <c r="F8" s="5"/>
      <c r="G8" s="11" t="s">
        <v>119</v>
      </c>
      <c r="H8" s="3">
        <v>0</v>
      </c>
      <c r="J8" s="3">
        <f>C8+D8+H8</f>
        <v>0</v>
      </c>
      <c r="R8" s="3">
        <v>0</v>
      </c>
      <c r="S8" s="3">
        <v>0</v>
      </c>
      <c r="T8" s="3">
        <v>0</v>
      </c>
      <c r="V8" s="3">
        <v>0</v>
      </c>
      <c r="W8" s="3">
        <v>0</v>
      </c>
      <c r="X8" s="3">
        <v>0</v>
      </c>
      <c r="Y8" s="3"/>
      <c r="AA8" s="3">
        <v>0</v>
      </c>
      <c r="AB8" s="3">
        <v>0</v>
      </c>
      <c r="AC8" s="3">
        <v>0</v>
      </c>
      <c r="AE8" s="3">
        <v>0</v>
      </c>
      <c r="AF8" s="3">
        <v>0</v>
      </c>
      <c r="AG8" s="3">
        <v>0</v>
      </c>
      <c r="AI8" s="3">
        <v>0</v>
      </c>
      <c r="AJ8" s="3">
        <v>0</v>
      </c>
      <c r="AK8" s="3">
        <v>0</v>
      </c>
      <c r="AL8" s="3"/>
      <c r="AN8" s="3">
        <v>0</v>
      </c>
      <c r="AO8" s="3">
        <v>0</v>
      </c>
      <c r="AP8" s="3">
        <v>0</v>
      </c>
      <c r="AQ8" s="18"/>
      <c r="AR8" s="3">
        <v>0</v>
      </c>
      <c r="AS8" s="3">
        <v>0</v>
      </c>
      <c r="AT8" s="3">
        <v>0</v>
      </c>
      <c r="AU8" s="32">
        <f t="shared" ref="AU8:AU19" si="0">+Q8+U8+Z8+AD8+AH8+AM8+AQ8</f>
        <v>0</v>
      </c>
      <c r="AV8" s="3">
        <f t="shared" ref="AV8:AX39" si="1">SUM(R8,V8,AA8,AE8,AI8,AN8,AR8)</f>
        <v>0</v>
      </c>
      <c r="AW8" s="3">
        <f t="shared" si="1"/>
        <v>0</v>
      </c>
      <c r="AX8" s="3">
        <f t="shared" si="1"/>
        <v>0</v>
      </c>
      <c r="AY8" s="3">
        <f>SUM(AV8:AX8)</f>
        <v>0</v>
      </c>
    </row>
    <row r="9" spans="1:51" ht="13.5" thickBot="1" x14ac:dyDescent="0.25">
      <c r="A9" s="1" t="s">
        <v>3</v>
      </c>
      <c r="B9" s="9" t="s">
        <v>117</v>
      </c>
      <c r="C9" s="3">
        <v>0</v>
      </c>
      <c r="D9" s="4">
        <v>0</v>
      </c>
      <c r="F9" s="5"/>
      <c r="G9" s="9" t="s">
        <v>119</v>
      </c>
      <c r="H9" s="3">
        <v>0</v>
      </c>
      <c r="J9" s="3">
        <f t="shared" ref="J9:J80" si="2">C9+D9+H9</f>
        <v>0</v>
      </c>
      <c r="K9" s="1" t="s">
        <v>76</v>
      </c>
      <c r="L9" s="1" t="s">
        <v>107</v>
      </c>
      <c r="O9" s="1" t="s">
        <v>76</v>
      </c>
      <c r="P9" s="1" t="s">
        <v>3</v>
      </c>
      <c r="R9" s="3">
        <v>0</v>
      </c>
      <c r="S9" s="3">
        <v>0</v>
      </c>
      <c r="T9" s="3">
        <v>0</v>
      </c>
      <c r="V9" s="3">
        <v>0</v>
      </c>
      <c r="W9" s="3">
        <v>0</v>
      </c>
      <c r="X9" s="3">
        <v>0</v>
      </c>
      <c r="Y9" s="3"/>
      <c r="AA9" s="3">
        <v>0</v>
      </c>
      <c r="AB9" s="3">
        <v>0</v>
      </c>
      <c r="AC9" s="3">
        <v>0</v>
      </c>
      <c r="AE9" s="3">
        <v>0</v>
      </c>
      <c r="AF9" s="3">
        <v>0</v>
      </c>
      <c r="AG9" s="3">
        <v>0</v>
      </c>
      <c r="AI9" s="3">
        <v>0</v>
      </c>
      <c r="AJ9" s="3">
        <v>0</v>
      </c>
      <c r="AK9" s="3">
        <v>0</v>
      </c>
      <c r="AL9" s="3"/>
      <c r="AN9" s="3">
        <v>0</v>
      </c>
      <c r="AO9" s="3">
        <v>0</v>
      </c>
      <c r="AP9" s="3">
        <v>0</v>
      </c>
      <c r="AQ9" s="18"/>
      <c r="AR9" s="3">
        <v>0</v>
      </c>
      <c r="AS9" s="3">
        <v>0</v>
      </c>
      <c r="AT9" s="3">
        <v>0</v>
      </c>
      <c r="AU9" s="32">
        <f t="shared" si="0"/>
        <v>0</v>
      </c>
      <c r="AV9" s="3">
        <f t="shared" si="1"/>
        <v>0</v>
      </c>
      <c r="AW9" s="3">
        <f t="shared" si="1"/>
        <v>0</v>
      </c>
      <c r="AX9" s="3">
        <f t="shared" si="1"/>
        <v>0</v>
      </c>
      <c r="AY9" s="3">
        <f t="shared" ref="AY9:AY79" si="3">SUM(AV9:AX9)</f>
        <v>0</v>
      </c>
    </row>
    <row r="10" spans="1:51" ht="13.5" thickBot="1" x14ac:dyDescent="0.25">
      <c r="A10" s="1" t="s">
        <v>4</v>
      </c>
      <c r="B10" s="9" t="s">
        <v>117</v>
      </c>
      <c r="C10" s="3">
        <v>0</v>
      </c>
      <c r="D10" s="4">
        <v>0</v>
      </c>
      <c r="F10" s="5"/>
      <c r="G10" s="9" t="s">
        <v>117</v>
      </c>
      <c r="H10" s="3">
        <v>0</v>
      </c>
      <c r="J10" s="3">
        <f t="shared" si="2"/>
        <v>0</v>
      </c>
      <c r="K10" s="1" t="s">
        <v>76</v>
      </c>
      <c r="L10" s="1" t="s">
        <v>107</v>
      </c>
      <c r="O10" s="1" t="s">
        <v>76</v>
      </c>
      <c r="P10" s="1" t="s">
        <v>4</v>
      </c>
      <c r="R10" s="3">
        <v>0</v>
      </c>
      <c r="S10" s="3">
        <v>0</v>
      </c>
      <c r="T10" s="3">
        <v>0</v>
      </c>
      <c r="V10" s="3">
        <v>0</v>
      </c>
      <c r="W10" s="3">
        <v>0</v>
      </c>
      <c r="X10" s="3">
        <v>0</v>
      </c>
      <c r="Y10" s="3"/>
      <c r="AA10" s="3">
        <v>0</v>
      </c>
      <c r="AB10" s="3">
        <v>0</v>
      </c>
      <c r="AC10" s="3">
        <v>0</v>
      </c>
      <c r="AE10" s="3">
        <v>0</v>
      </c>
      <c r="AF10" s="3">
        <v>0</v>
      </c>
      <c r="AG10" s="3">
        <v>0</v>
      </c>
      <c r="AI10" s="3">
        <v>0</v>
      </c>
      <c r="AJ10" s="3">
        <v>0</v>
      </c>
      <c r="AK10" s="3">
        <v>0</v>
      </c>
      <c r="AL10" s="3"/>
      <c r="AN10" s="3">
        <v>0</v>
      </c>
      <c r="AO10" s="3">
        <v>0</v>
      </c>
      <c r="AP10" s="3">
        <v>0</v>
      </c>
      <c r="AQ10" s="18"/>
      <c r="AR10" s="3">
        <v>0</v>
      </c>
      <c r="AS10" s="3">
        <v>0</v>
      </c>
      <c r="AT10" s="3">
        <v>0</v>
      </c>
      <c r="AU10" s="32">
        <f t="shared" si="0"/>
        <v>0</v>
      </c>
      <c r="AV10" s="3">
        <f t="shared" si="1"/>
        <v>0</v>
      </c>
      <c r="AW10" s="3">
        <f t="shared" si="1"/>
        <v>0</v>
      </c>
      <c r="AX10" s="3">
        <f t="shared" si="1"/>
        <v>0</v>
      </c>
      <c r="AY10" s="3">
        <f t="shared" si="3"/>
        <v>0</v>
      </c>
    </row>
    <row r="11" spans="1:51" ht="13.5" thickBot="1" x14ac:dyDescent="0.25">
      <c r="A11" s="1" t="s">
        <v>5</v>
      </c>
      <c r="B11" s="9" t="s">
        <v>117</v>
      </c>
      <c r="C11" s="3">
        <v>0</v>
      </c>
      <c r="D11" s="4">
        <v>0</v>
      </c>
      <c r="F11" s="5"/>
      <c r="G11" s="9" t="s">
        <v>117</v>
      </c>
      <c r="H11" s="3">
        <v>0</v>
      </c>
      <c r="J11" s="3">
        <f t="shared" si="2"/>
        <v>0</v>
      </c>
      <c r="K11" s="1" t="s">
        <v>77</v>
      </c>
      <c r="L11" s="1" t="s">
        <v>122</v>
      </c>
      <c r="M11" s="1" t="s">
        <v>178</v>
      </c>
      <c r="O11" s="1" t="s">
        <v>77</v>
      </c>
      <c r="P11" s="1" t="s">
        <v>5</v>
      </c>
      <c r="Q11" s="1">
        <v>57</v>
      </c>
      <c r="R11" s="3">
        <v>243.39</v>
      </c>
      <c r="S11" s="3">
        <v>212.56</v>
      </c>
      <c r="T11" s="3">
        <v>263.3</v>
      </c>
      <c r="V11" s="3">
        <v>0</v>
      </c>
      <c r="W11" s="3">
        <v>0</v>
      </c>
      <c r="X11" s="3">
        <v>0</v>
      </c>
      <c r="Y11" s="3"/>
      <c r="AA11" s="3">
        <v>0</v>
      </c>
      <c r="AB11" s="3">
        <v>0</v>
      </c>
      <c r="AC11" s="3">
        <v>0</v>
      </c>
      <c r="AE11" s="3">
        <v>0</v>
      </c>
      <c r="AF11" s="3">
        <v>0</v>
      </c>
      <c r="AG11" s="3">
        <v>0</v>
      </c>
      <c r="AI11" s="3">
        <v>0</v>
      </c>
      <c r="AJ11" s="3">
        <v>0</v>
      </c>
      <c r="AK11" s="3">
        <v>0</v>
      </c>
      <c r="AL11" s="3"/>
      <c r="AN11" s="3">
        <v>0</v>
      </c>
      <c r="AO11" s="3">
        <v>0</v>
      </c>
      <c r="AP11" s="3">
        <v>0</v>
      </c>
      <c r="AQ11" s="18"/>
      <c r="AR11" s="3">
        <v>0</v>
      </c>
      <c r="AS11" s="3">
        <v>0</v>
      </c>
      <c r="AT11" s="3">
        <v>0</v>
      </c>
      <c r="AU11" s="32">
        <f t="shared" si="0"/>
        <v>57</v>
      </c>
      <c r="AV11" s="3">
        <f t="shared" si="1"/>
        <v>243.39</v>
      </c>
      <c r="AW11" s="3">
        <f t="shared" si="1"/>
        <v>212.56</v>
      </c>
      <c r="AX11" s="3">
        <f t="shared" si="1"/>
        <v>263.3</v>
      </c>
      <c r="AY11" s="3">
        <f t="shared" si="3"/>
        <v>719.25</v>
      </c>
    </row>
    <row r="12" spans="1:51" ht="13.5" thickBot="1" x14ac:dyDescent="0.25">
      <c r="A12" s="1" t="s">
        <v>6</v>
      </c>
      <c r="B12" s="9" t="s">
        <v>117</v>
      </c>
      <c r="C12" s="3">
        <v>0</v>
      </c>
      <c r="D12" s="4">
        <v>0</v>
      </c>
      <c r="F12" s="5"/>
      <c r="G12" s="9" t="s">
        <v>119</v>
      </c>
      <c r="H12" s="3">
        <v>0</v>
      </c>
      <c r="J12" s="3">
        <f t="shared" si="2"/>
        <v>0</v>
      </c>
      <c r="K12" s="1" t="s">
        <v>77</v>
      </c>
      <c r="L12" s="1" t="s">
        <v>122</v>
      </c>
      <c r="M12" s="1" t="s">
        <v>178</v>
      </c>
      <c r="O12" s="1" t="s">
        <v>77</v>
      </c>
      <c r="P12" s="1" t="s">
        <v>6</v>
      </c>
      <c r="Q12" s="1">
        <v>0</v>
      </c>
      <c r="R12" s="3">
        <v>367.71</v>
      </c>
      <c r="S12" s="3">
        <v>0</v>
      </c>
      <c r="T12" s="3">
        <v>0</v>
      </c>
      <c r="V12" s="3">
        <v>0</v>
      </c>
      <c r="W12" s="3">
        <v>0</v>
      </c>
      <c r="X12" s="3">
        <v>0</v>
      </c>
      <c r="Y12" s="3"/>
      <c r="AA12" s="3">
        <v>0</v>
      </c>
      <c r="AB12" s="3">
        <v>0</v>
      </c>
      <c r="AC12" s="3">
        <v>0</v>
      </c>
      <c r="AE12" s="3">
        <v>0</v>
      </c>
      <c r="AF12" s="3">
        <v>0</v>
      </c>
      <c r="AG12" s="3">
        <v>0</v>
      </c>
      <c r="AI12" s="3">
        <v>0</v>
      </c>
      <c r="AJ12" s="3">
        <v>0</v>
      </c>
      <c r="AK12" s="3">
        <v>0</v>
      </c>
      <c r="AL12" s="3"/>
      <c r="AN12" s="3">
        <v>0</v>
      </c>
      <c r="AO12" s="3">
        <v>0</v>
      </c>
      <c r="AP12" s="3">
        <v>0</v>
      </c>
      <c r="AQ12" s="18"/>
      <c r="AR12" s="3">
        <v>0</v>
      </c>
      <c r="AS12" s="3">
        <v>0</v>
      </c>
      <c r="AT12" s="3">
        <v>0</v>
      </c>
      <c r="AU12" s="32">
        <f t="shared" si="0"/>
        <v>0</v>
      </c>
      <c r="AV12" s="3">
        <f t="shared" si="1"/>
        <v>367.71</v>
      </c>
      <c r="AW12" s="3">
        <f t="shared" si="1"/>
        <v>0</v>
      </c>
      <c r="AX12" s="3">
        <f t="shared" si="1"/>
        <v>0</v>
      </c>
      <c r="AY12" s="3">
        <f>SUM(AV12:AX12)</f>
        <v>367.71</v>
      </c>
    </row>
    <row r="13" spans="1:51" ht="13.5" thickBot="1" x14ac:dyDescent="0.25">
      <c r="A13" s="1" t="s">
        <v>7</v>
      </c>
      <c r="B13" s="9" t="s">
        <v>117</v>
      </c>
      <c r="C13" s="3">
        <v>0</v>
      </c>
      <c r="D13" s="4">
        <v>0</v>
      </c>
      <c r="F13" s="5"/>
      <c r="G13" s="9" t="s">
        <v>117</v>
      </c>
      <c r="H13" s="3">
        <v>0</v>
      </c>
      <c r="J13" s="3">
        <f t="shared" si="2"/>
        <v>0</v>
      </c>
      <c r="K13" s="1" t="s">
        <v>77</v>
      </c>
      <c r="L13" s="1" t="s">
        <v>122</v>
      </c>
      <c r="M13" s="1" t="s">
        <v>178</v>
      </c>
      <c r="O13" s="1" t="s">
        <v>77</v>
      </c>
      <c r="P13" s="1" t="s">
        <v>7</v>
      </c>
      <c r="Q13" s="1">
        <v>107</v>
      </c>
      <c r="R13" s="3">
        <v>456.89</v>
      </c>
      <c r="S13" s="3">
        <v>399.01</v>
      </c>
      <c r="T13" s="3">
        <v>394.04</v>
      </c>
      <c r="V13" s="3">
        <v>0</v>
      </c>
      <c r="W13" s="3">
        <v>0</v>
      </c>
      <c r="X13" s="3">
        <v>0</v>
      </c>
      <c r="Y13" s="3"/>
      <c r="AA13" s="3">
        <v>0</v>
      </c>
      <c r="AB13" s="3">
        <v>0</v>
      </c>
      <c r="AC13" s="3">
        <v>0</v>
      </c>
      <c r="AE13" s="3">
        <v>0</v>
      </c>
      <c r="AF13" s="3">
        <v>0</v>
      </c>
      <c r="AG13" s="3">
        <v>0</v>
      </c>
      <c r="AI13" s="3">
        <v>0</v>
      </c>
      <c r="AJ13" s="3">
        <v>0</v>
      </c>
      <c r="AK13" s="3">
        <v>0</v>
      </c>
      <c r="AL13" s="3"/>
      <c r="AN13" s="3">
        <v>0</v>
      </c>
      <c r="AO13" s="3">
        <v>0</v>
      </c>
      <c r="AP13" s="3">
        <v>0</v>
      </c>
      <c r="AQ13" s="18"/>
      <c r="AR13" s="3">
        <v>0</v>
      </c>
      <c r="AS13" s="3">
        <v>0</v>
      </c>
      <c r="AT13" s="3">
        <v>0</v>
      </c>
      <c r="AU13" s="32">
        <f t="shared" si="0"/>
        <v>107</v>
      </c>
      <c r="AV13" s="3">
        <f t="shared" si="1"/>
        <v>456.89</v>
      </c>
      <c r="AW13" s="3">
        <f t="shared" si="1"/>
        <v>399.01</v>
      </c>
      <c r="AX13" s="3">
        <f t="shared" si="1"/>
        <v>394.04</v>
      </c>
      <c r="AY13" s="3">
        <f t="shared" si="3"/>
        <v>1249.94</v>
      </c>
    </row>
    <row r="14" spans="1:51" ht="13.5" thickBot="1" x14ac:dyDescent="0.25">
      <c r="A14" s="1" t="s">
        <v>158</v>
      </c>
      <c r="B14" s="9" t="s">
        <v>117</v>
      </c>
      <c r="C14" s="3">
        <v>0</v>
      </c>
      <c r="D14" s="4">
        <v>0</v>
      </c>
      <c r="F14" s="5"/>
      <c r="G14" s="9" t="s">
        <v>117</v>
      </c>
      <c r="H14" s="3">
        <v>0</v>
      </c>
      <c r="J14" s="3">
        <f t="shared" si="2"/>
        <v>0</v>
      </c>
      <c r="K14" s="1" t="s">
        <v>160</v>
      </c>
      <c r="L14" s="1" t="s">
        <v>107</v>
      </c>
      <c r="M14" s="1" t="s">
        <v>159</v>
      </c>
      <c r="O14" s="1" t="s">
        <v>160</v>
      </c>
      <c r="P14" s="1" t="s">
        <v>158</v>
      </c>
      <c r="R14" s="3">
        <v>0</v>
      </c>
      <c r="S14" s="3">
        <v>0</v>
      </c>
      <c r="T14" s="3">
        <v>0</v>
      </c>
      <c r="V14" s="3">
        <v>0</v>
      </c>
      <c r="W14" s="3">
        <v>0</v>
      </c>
      <c r="X14" s="3">
        <v>0</v>
      </c>
      <c r="Y14" s="3"/>
      <c r="AA14" s="3">
        <v>0</v>
      </c>
      <c r="AB14" s="3">
        <v>0</v>
      </c>
      <c r="AC14" s="3">
        <v>0</v>
      </c>
      <c r="AE14" s="3">
        <v>0</v>
      </c>
      <c r="AF14" s="3">
        <v>0</v>
      </c>
      <c r="AG14" s="3">
        <v>0</v>
      </c>
      <c r="AI14" s="3">
        <v>0</v>
      </c>
      <c r="AJ14" s="3">
        <v>0</v>
      </c>
      <c r="AK14" s="3">
        <v>0</v>
      </c>
      <c r="AL14" s="3"/>
      <c r="AN14" s="3">
        <v>0</v>
      </c>
      <c r="AO14" s="3">
        <v>0</v>
      </c>
      <c r="AP14" s="3">
        <v>0</v>
      </c>
      <c r="AQ14" s="18"/>
      <c r="AR14" s="3">
        <v>0</v>
      </c>
      <c r="AS14" s="3">
        <v>0</v>
      </c>
      <c r="AT14" s="3">
        <v>0</v>
      </c>
      <c r="AU14" s="32">
        <f t="shared" si="0"/>
        <v>0</v>
      </c>
      <c r="AV14" s="3">
        <f t="shared" si="1"/>
        <v>0</v>
      </c>
      <c r="AW14" s="3">
        <f t="shared" si="1"/>
        <v>0</v>
      </c>
      <c r="AX14" s="3">
        <f t="shared" si="1"/>
        <v>0</v>
      </c>
      <c r="AY14" s="3">
        <f t="shared" si="3"/>
        <v>0</v>
      </c>
    </row>
    <row r="15" spans="1:51" ht="13.5" thickBot="1" x14ac:dyDescent="0.25">
      <c r="A15" s="1" t="s">
        <v>8</v>
      </c>
      <c r="B15" s="9" t="s">
        <v>117</v>
      </c>
      <c r="C15" s="3">
        <v>0</v>
      </c>
      <c r="D15" s="4">
        <v>0</v>
      </c>
      <c r="F15" s="5"/>
      <c r="G15" s="9" t="s">
        <v>117</v>
      </c>
      <c r="H15" s="3">
        <v>0</v>
      </c>
      <c r="J15" s="3">
        <f t="shared" si="2"/>
        <v>0</v>
      </c>
      <c r="K15" s="1" t="s">
        <v>78</v>
      </c>
      <c r="L15" s="1" t="s">
        <v>122</v>
      </c>
      <c r="M15" s="1" t="s">
        <v>171</v>
      </c>
      <c r="O15" s="1" t="s">
        <v>78</v>
      </c>
      <c r="P15" s="1" t="s">
        <v>8</v>
      </c>
      <c r="Q15" s="1">
        <v>345</v>
      </c>
      <c r="R15" s="3">
        <v>1473.15</v>
      </c>
      <c r="S15" s="3">
        <v>1286.54</v>
      </c>
      <c r="T15" s="3">
        <v>259.37</v>
      </c>
      <c r="V15" s="3">
        <v>0</v>
      </c>
      <c r="W15" s="3">
        <v>0</v>
      </c>
      <c r="X15" s="3">
        <v>0</v>
      </c>
      <c r="Y15" s="3"/>
      <c r="AA15" s="3">
        <v>0</v>
      </c>
      <c r="AB15" s="3">
        <v>0</v>
      </c>
      <c r="AC15" s="3">
        <v>0</v>
      </c>
      <c r="AE15" s="3">
        <v>0</v>
      </c>
      <c r="AF15" s="3">
        <v>0</v>
      </c>
      <c r="AG15" s="3">
        <v>0</v>
      </c>
      <c r="AI15" s="3">
        <v>0</v>
      </c>
      <c r="AJ15" s="3">
        <v>0</v>
      </c>
      <c r="AK15" s="3">
        <v>0</v>
      </c>
      <c r="AL15" s="3"/>
      <c r="AN15" s="3">
        <v>0</v>
      </c>
      <c r="AO15" s="3">
        <v>0</v>
      </c>
      <c r="AP15" s="3">
        <v>0</v>
      </c>
      <c r="AQ15" s="18"/>
      <c r="AR15" s="3">
        <v>0</v>
      </c>
      <c r="AS15" s="3">
        <v>0</v>
      </c>
      <c r="AT15" s="3">
        <v>0</v>
      </c>
      <c r="AU15" s="32">
        <f t="shared" si="0"/>
        <v>345</v>
      </c>
      <c r="AV15" s="3">
        <f t="shared" si="1"/>
        <v>1473.15</v>
      </c>
      <c r="AW15" s="3">
        <f t="shared" si="1"/>
        <v>1286.54</v>
      </c>
      <c r="AX15" s="3">
        <f t="shared" si="1"/>
        <v>259.37</v>
      </c>
      <c r="AY15" s="3">
        <f t="shared" si="3"/>
        <v>3019.06</v>
      </c>
    </row>
    <row r="16" spans="1:51" ht="13.5" thickBot="1" x14ac:dyDescent="0.25">
      <c r="A16" s="1" t="s">
        <v>9</v>
      </c>
      <c r="B16" s="9" t="s">
        <v>117</v>
      </c>
      <c r="C16" s="3">
        <v>0</v>
      </c>
      <c r="D16" s="4">
        <v>0</v>
      </c>
      <c r="F16" s="5"/>
      <c r="G16" s="9" t="s">
        <v>117</v>
      </c>
      <c r="H16" s="3">
        <v>0</v>
      </c>
      <c r="J16" s="3">
        <f t="shared" si="2"/>
        <v>0</v>
      </c>
      <c r="K16" s="1" t="s">
        <v>78</v>
      </c>
      <c r="L16" s="1" t="s">
        <v>122</v>
      </c>
      <c r="M16" s="1" t="s">
        <v>171</v>
      </c>
      <c r="O16" s="1" t="s">
        <v>78</v>
      </c>
      <c r="P16" s="1" t="s">
        <v>9</v>
      </c>
      <c r="Q16" s="1">
        <v>13</v>
      </c>
      <c r="R16" s="3">
        <v>55.51</v>
      </c>
      <c r="S16" s="3">
        <v>48.48</v>
      </c>
      <c r="T16" s="3">
        <v>259.37</v>
      </c>
      <c r="V16" s="3">
        <v>0</v>
      </c>
      <c r="W16" s="3">
        <v>0</v>
      </c>
      <c r="X16" s="3">
        <v>0</v>
      </c>
      <c r="Y16" s="3"/>
      <c r="AA16" s="3">
        <v>0</v>
      </c>
      <c r="AB16" s="3">
        <v>0</v>
      </c>
      <c r="AC16" s="3">
        <v>0</v>
      </c>
      <c r="AE16" s="3">
        <v>0</v>
      </c>
      <c r="AF16" s="3">
        <v>0</v>
      </c>
      <c r="AG16" s="3">
        <v>0</v>
      </c>
      <c r="AI16" s="3">
        <v>0</v>
      </c>
      <c r="AJ16" s="3">
        <v>0</v>
      </c>
      <c r="AK16" s="3">
        <v>0</v>
      </c>
      <c r="AL16" s="3"/>
      <c r="AN16" s="3">
        <v>0</v>
      </c>
      <c r="AO16" s="3">
        <v>0</v>
      </c>
      <c r="AP16" s="3">
        <v>0</v>
      </c>
      <c r="AQ16" s="18"/>
      <c r="AR16" s="3">
        <v>0</v>
      </c>
      <c r="AS16" s="3">
        <v>0</v>
      </c>
      <c r="AT16" s="3">
        <v>0</v>
      </c>
      <c r="AU16" s="32">
        <f t="shared" si="0"/>
        <v>13</v>
      </c>
      <c r="AV16" s="3">
        <f t="shared" si="1"/>
        <v>55.51</v>
      </c>
      <c r="AW16" s="3">
        <f t="shared" si="1"/>
        <v>48.48</v>
      </c>
      <c r="AX16" s="3">
        <f t="shared" si="1"/>
        <v>259.37</v>
      </c>
      <c r="AY16" s="3">
        <f t="shared" si="3"/>
        <v>363.36</v>
      </c>
    </row>
    <row r="17" spans="1:54" ht="13.5" thickBot="1" x14ac:dyDescent="0.25">
      <c r="A17" s="1" t="s">
        <v>10</v>
      </c>
      <c r="B17" s="9" t="s">
        <v>117</v>
      </c>
      <c r="C17" s="3">
        <v>0</v>
      </c>
      <c r="D17" s="4">
        <v>0</v>
      </c>
      <c r="F17" s="5"/>
      <c r="G17" s="9" t="s">
        <v>117</v>
      </c>
      <c r="H17" s="3">
        <v>0</v>
      </c>
      <c r="J17" s="3">
        <f t="shared" si="2"/>
        <v>0</v>
      </c>
      <c r="K17" s="1" t="s">
        <v>78</v>
      </c>
      <c r="L17" s="1" t="s">
        <v>122</v>
      </c>
      <c r="M17" s="1" t="s">
        <v>171</v>
      </c>
      <c r="O17" s="1" t="s">
        <v>78</v>
      </c>
      <c r="P17" s="1" t="s">
        <v>10</v>
      </c>
      <c r="Q17" s="1">
        <v>216</v>
      </c>
      <c r="R17" s="3">
        <v>922.32</v>
      </c>
      <c r="S17" s="3">
        <v>805.49</v>
      </c>
      <c r="T17" s="3">
        <v>518.78</v>
      </c>
      <c r="V17" s="3">
        <v>0</v>
      </c>
      <c r="W17" s="3">
        <v>0</v>
      </c>
      <c r="X17" s="3">
        <v>0</v>
      </c>
      <c r="Y17" s="3"/>
      <c r="AA17" s="3">
        <v>0</v>
      </c>
      <c r="AB17" s="3">
        <v>0</v>
      </c>
      <c r="AC17" s="3">
        <v>0</v>
      </c>
      <c r="AE17" s="3">
        <v>0</v>
      </c>
      <c r="AF17" s="3">
        <v>0</v>
      </c>
      <c r="AG17" s="3">
        <v>0</v>
      </c>
      <c r="AI17" s="3">
        <v>0</v>
      </c>
      <c r="AJ17" s="3">
        <v>0</v>
      </c>
      <c r="AK17" s="3">
        <v>0</v>
      </c>
      <c r="AL17" s="3"/>
      <c r="AN17" s="3">
        <v>0</v>
      </c>
      <c r="AO17" s="3">
        <v>0</v>
      </c>
      <c r="AP17" s="3">
        <v>0</v>
      </c>
      <c r="AQ17" s="18"/>
      <c r="AR17" s="3">
        <v>0</v>
      </c>
      <c r="AS17" s="3">
        <v>0</v>
      </c>
      <c r="AT17" s="3">
        <v>0</v>
      </c>
      <c r="AU17" s="32">
        <f t="shared" si="0"/>
        <v>216</v>
      </c>
      <c r="AV17" s="3">
        <f t="shared" si="1"/>
        <v>922.32</v>
      </c>
      <c r="AW17" s="3">
        <f t="shared" si="1"/>
        <v>805.49</v>
      </c>
      <c r="AX17" s="3">
        <f t="shared" si="1"/>
        <v>518.78</v>
      </c>
      <c r="AY17" s="3">
        <f t="shared" si="3"/>
        <v>2246.59</v>
      </c>
    </row>
    <row r="18" spans="1:54" ht="13.5" thickBot="1" x14ac:dyDescent="0.25">
      <c r="A18" s="1" t="s">
        <v>11</v>
      </c>
      <c r="B18" s="9" t="s">
        <v>117</v>
      </c>
      <c r="C18" s="3">
        <v>0</v>
      </c>
      <c r="D18" s="4">
        <v>0</v>
      </c>
      <c r="F18" s="5"/>
      <c r="G18" s="9" t="s">
        <v>117</v>
      </c>
      <c r="H18" s="3">
        <v>0</v>
      </c>
      <c r="J18" s="3">
        <f>C18+D18+H18</f>
        <v>0</v>
      </c>
      <c r="K18" s="1" t="s">
        <v>79</v>
      </c>
      <c r="L18" s="1" t="s">
        <v>122</v>
      </c>
      <c r="M18" s="55" t="s">
        <v>172</v>
      </c>
      <c r="O18" s="1" t="s">
        <v>79</v>
      </c>
      <c r="P18" s="1" t="s">
        <v>11</v>
      </c>
      <c r="Q18" s="1">
        <v>194</v>
      </c>
      <c r="R18" s="3">
        <v>828.38</v>
      </c>
      <c r="S18" s="3">
        <v>723.45</v>
      </c>
      <c r="T18" s="3">
        <v>520.67999999999995</v>
      </c>
      <c r="V18" s="3">
        <v>0</v>
      </c>
      <c r="W18" s="3">
        <v>0</v>
      </c>
      <c r="X18" s="3">
        <v>0</v>
      </c>
      <c r="Y18" s="3"/>
      <c r="AA18" s="3">
        <v>0</v>
      </c>
      <c r="AB18" s="3">
        <v>0</v>
      </c>
      <c r="AC18" s="3">
        <v>0</v>
      </c>
      <c r="AE18" s="3">
        <v>0</v>
      </c>
      <c r="AF18" s="3">
        <v>0</v>
      </c>
      <c r="AG18" s="3">
        <v>0</v>
      </c>
      <c r="AI18" s="3">
        <v>0</v>
      </c>
      <c r="AJ18" s="3">
        <v>0</v>
      </c>
      <c r="AK18" s="3">
        <v>0</v>
      </c>
      <c r="AL18" s="3"/>
      <c r="AN18" s="3">
        <v>0</v>
      </c>
      <c r="AO18" s="3">
        <v>0</v>
      </c>
      <c r="AP18" s="3">
        <v>0</v>
      </c>
      <c r="AQ18" s="18"/>
      <c r="AR18" s="3">
        <v>0</v>
      </c>
      <c r="AS18" s="3">
        <v>0</v>
      </c>
      <c r="AT18" s="3">
        <v>0</v>
      </c>
      <c r="AU18" s="32">
        <f t="shared" si="0"/>
        <v>194</v>
      </c>
      <c r="AV18" s="3">
        <f t="shared" si="1"/>
        <v>828.38</v>
      </c>
      <c r="AW18" s="3">
        <f t="shared" si="1"/>
        <v>723.45</v>
      </c>
      <c r="AX18" s="3">
        <f t="shared" si="1"/>
        <v>520.67999999999995</v>
      </c>
      <c r="AY18" s="3">
        <f t="shared" si="3"/>
        <v>2072.5099999999998</v>
      </c>
    </row>
    <row r="19" spans="1:54" ht="13.5" thickBot="1" x14ac:dyDescent="0.25">
      <c r="A19" s="1" t="s">
        <v>12</v>
      </c>
      <c r="B19" s="9" t="s">
        <v>117</v>
      </c>
      <c r="C19" s="3">
        <v>0</v>
      </c>
      <c r="D19" s="4">
        <v>0</v>
      </c>
      <c r="F19" s="5"/>
      <c r="G19" s="9" t="s">
        <v>117</v>
      </c>
      <c r="H19" s="3">
        <v>0</v>
      </c>
      <c r="J19" s="3">
        <f t="shared" si="2"/>
        <v>0</v>
      </c>
      <c r="K19" s="1" t="s">
        <v>79</v>
      </c>
      <c r="L19" s="1" t="s">
        <v>122</v>
      </c>
      <c r="M19" s="55" t="s">
        <v>172</v>
      </c>
      <c r="O19" s="1" t="s">
        <v>79</v>
      </c>
      <c r="P19" s="1" t="s">
        <v>12</v>
      </c>
      <c r="Q19" s="1">
        <v>301</v>
      </c>
      <c r="R19" s="3">
        <v>1285.27</v>
      </c>
      <c r="S19" s="3">
        <v>1122.46</v>
      </c>
      <c r="T19" s="3">
        <v>260.32</v>
      </c>
      <c r="V19" s="3">
        <v>0</v>
      </c>
      <c r="W19" s="3">
        <v>0</v>
      </c>
      <c r="X19" s="3">
        <v>0</v>
      </c>
      <c r="Y19" s="3"/>
      <c r="AA19" s="3">
        <v>0</v>
      </c>
      <c r="AB19" s="3">
        <v>0</v>
      </c>
      <c r="AC19" s="3">
        <v>0</v>
      </c>
      <c r="AE19" s="3">
        <v>0</v>
      </c>
      <c r="AF19" s="3">
        <v>0</v>
      </c>
      <c r="AG19" s="3">
        <v>0</v>
      </c>
      <c r="AI19" s="3">
        <v>0</v>
      </c>
      <c r="AJ19" s="3">
        <v>0</v>
      </c>
      <c r="AK19" s="3">
        <v>0</v>
      </c>
      <c r="AL19" s="3"/>
      <c r="AN19" s="3">
        <v>0</v>
      </c>
      <c r="AO19" s="3">
        <v>0</v>
      </c>
      <c r="AP19" s="3">
        <v>0</v>
      </c>
      <c r="AQ19" s="18"/>
      <c r="AR19" s="3">
        <v>0</v>
      </c>
      <c r="AS19" s="3">
        <v>0</v>
      </c>
      <c r="AT19" s="3">
        <v>0</v>
      </c>
      <c r="AU19" s="32">
        <f t="shared" si="0"/>
        <v>301</v>
      </c>
      <c r="AV19" s="3">
        <f t="shared" si="1"/>
        <v>1285.27</v>
      </c>
      <c r="AW19" s="3">
        <f t="shared" si="1"/>
        <v>1122.46</v>
      </c>
      <c r="AX19" s="3">
        <f t="shared" si="1"/>
        <v>260.32</v>
      </c>
      <c r="AY19" s="3">
        <f t="shared" si="3"/>
        <v>2668.05</v>
      </c>
      <c r="AZ19" s="3"/>
    </row>
    <row r="20" spans="1:54" ht="13.5" thickBot="1" x14ac:dyDescent="0.25">
      <c r="A20" s="1" t="s">
        <v>13</v>
      </c>
      <c r="B20" s="9" t="s">
        <v>117</v>
      </c>
      <c r="C20" s="3">
        <v>0</v>
      </c>
      <c r="D20" s="4">
        <v>0</v>
      </c>
      <c r="F20" s="5"/>
      <c r="G20" s="9" t="s">
        <v>117</v>
      </c>
      <c r="H20" s="3">
        <v>0</v>
      </c>
      <c r="J20" s="3">
        <f t="shared" si="2"/>
        <v>0</v>
      </c>
      <c r="K20" s="1" t="s">
        <v>80</v>
      </c>
      <c r="L20" s="1" t="s">
        <v>122</v>
      </c>
      <c r="M20" s="1" t="s">
        <v>171</v>
      </c>
      <c r="O20" s="1" t="s">
        <v>80</v>
      </c>
      <c r="P20" s="1" t="s">
        <v>13</v>
      </c>
      <c r="Q20" s="1">
        <v>277</v>
      </c>
      <c r="R20" s="3">
        <v>1182.79</v>
      </c>
      <c r="S20" s="3">
        <v>1032.96</v>
      </c>
      <c r="T20" s="3">
        <v>259.37</v>
      </c>
      <c r="V20" s="3">
        <v>0</v>
      </c>
      <c r="W20" s="3">
        <v>0</v>
      </c>
      <c r="X20" s="3">
        <v>0</v>
      </c>
      <c r="Y20" s="3"/>
      <c r="AA20" s="3">
        <v>0</v>
      </c>
      <c r="AB20" s="3">
        <v>0</v>
      </c>
      <c r="AC20" s="3">
        <v>0</v>
      </c>
      <c r="AE20" s="3">
        <v>0</v>
      </c>
      <c r="AF20" s="3">
        <v>0</v>
      </c>
      <c r="AG20" s="3">
        <v>0</v>
      </c>
      <c r="AI20" s="3">
        <v>0</v>
      </c>
      <c r="AJ20" s="3">
        <v>0</v>
      </c>
      <c r="AK20" s="3">
        <v>0</v>
      </c>
      <c r="AL20" s="3"/>
      <c r="AN20" s="3">
        <v>0</v>
      </c>
      <c r="AO20" s="3">
        <v>0</v>
      </c>
      <c r="AP20" s="3">
        <v>0</v>
      </c>
      <c r="AQ20" s="18"/>
      <c r="AR20" s="3">
        <v>0</v>
      </c>
      <c r="AS20" s="3">
        <v>0</v>
      </c>
      <c r="AT20" s="3">
        <v>0</v>
      </c>
      <c r="AU20" s="32">
        <f>+Q20+U20+Z20+AD20+AH20+AM20+AQ20</f>
        <v>277</v>
      </c>
      <c r="AV20" s="3">
        <f t="shared" si="1"/>
        <v>1182.79</v>
      </c>
      <c r="AW20" s="3">
        <f t="shared" si="1"/>
        <v>1032.96</v>
      </c>
      <c r="AX20" s="3">
        <f t="shared" si="1"/>
        <v>259.37</v>
      </c>
      <c r="AY20" s="3">
        <f t="shared" si="3"/>
        <v>2475.12</v>
      </c>
    </row>
    <row r="21" spans="1:54" ht="13.5" thickBot="1" x14ac:dyDescent="0.25">
      <c r="A21" s="1" t="s">
        <v>14</v>
      </c>
      <c r="B21" s="9" t="s">
        <v>117</v>
      </c>
      <c r="C21" s="3">
        <v>0</v>
      </c>
      <c r="D21" s="4">
        <v>0</v>
      </c>
      <c r="F21" s="5"/>
      <c r="G21" s="9" t="s">
        <v>117</v>
      </c>
      <c r="H21" s="3">
        <v>0</v>
      </c>
      <c r="J21" s="3">
        <f t="shared" si="2"/>
        <v>0</v>
      </c>
      <c r="K21" s="1" t="s">
        <v>80</v>
      </c>
      <c r="L21" s="1" t="s">
        <v>122</v>
      </c>
      <c r="M21" s="1" t="s">
        <v>171</v>
      </c>
      <c r="O21" s="1" t="s">
        <v>80</v>
      </c>
      <c r="P21" s="1" t="s">
        <v>14</v>
      </c>
      <c r="Q21" s="1">
        <v>222</v>
      </c>
      <c r="R21" s="3">
        <v>947.94</v>
      </c>
      <c r="S21" s="3">
        <v>827.86</v>
      </c>
      <c r="T21" s="3">
        <v>388.18</v>
      </c>
      <c r="V21" s="3">
        <v>0</v>
      </c>
      <c r="W21" s="3">
        <v>0</v>
      </c>
      <c r="X21" s="3">
        <v>0</v>
      </c>
      <c r="Y21" s="3"/>
      <c r="AA21" s="3">
        <v>0</v>
      </c>
      <c r="AB21" s="3">
        <v>0</v>
      </c>
      <c r="AC21" s="3">
        <v>0</v>
      </c>
      <c r="AE21" s="3">
        <v>0</v>
      </c>
      <c r="AF21" s="3">
        <v>0</v>
      </c>
      <c r="AG21" s="3">
        <v>0</v>
      </c>
      <c r="AI21" s="3">
        <v>0</v>
      </c>
      <c r="AJ21" s="3">
        <v>0</v>
      </c>
      <c r="AK21" s="3">
        <v>0</v>
      </c>
      <c r="AL21" s="3"/>
      <c r="AN21" s="3">
        <v>0</v>
      </c>
      <c r="AO21" s="3">
        <v>0</v>
      </c>
      <c r="AP21" s="3">
        <v>0</v>
      </c>
      <c r="AQ21" s="18"/>
      <c r="AR21" s="3">
        <v>0</v>
      </c>
      <c r="AS21" s="3">
        <v>0</v>
      </c>
      <c r="AT21" s="3">
        <v>0</v>
      </c>
      <c r="AU21" s="32">
        <f t="shared" ref="AU21:AU84" si="4">+Q21+U21+Z21+AD21+AH21+AM21+AQ21</f>
        <v>222</v>
      </c>
      <c r="AV21" s="3">
        <f t="shared" si="1"/>
        <v>947.94</v>
      </c>
      <c r="AW21" s="3">
        <f t="shared" si="1"/>
        <v>827.86</v>
      </c>
      <c r="AX21" s="3">
        <f t="shared" si="1"/>
        <v>388.18</v>
      </c>
      <c r="AY21" s="3">
        <f t="shared" si="3"/>
        <v>2163.98</v>
      </c>
    </row>
    <row r="22" spans="1:54" ht="13.5" thickBot="1" x14ac:dyDescent="0.25">
      <c r="A22" s="1" t="s">
        <v>15</v>
      </c>
      <c r="B22" s="9" t="s">
        <v>117</v>
      </c>
      <c r="C22" s="3">
        <v>0</v>
      </c>
      <c r="D22" s="4">
        <v>0</v>
      </c>
      <c r="F22" s="5"/>
      <c r="G22" s="9" t="s">
        <v>117</v>
      </c>
      <c r="H22" s="3">
        <v>0</v>
      </c>
      <c r="J22" s="3">
        <f t="shared" si="2"/>
        <v>0</v>
      </c>
      <c r="K22" s="1" t="s">
        <v>81</v>
      </c>
      <c r="L22" s="1" t="s">
        <v>122</v>
      </c>
      <c r="M22" s="1" t="s">
        <v>184</v>
      </c>
      <c r="O22" s="1" t="s">
        <v>81</v>
      </c>
      <c r="P22" s="1" t="s">
        <v>15</v>
      </c>
      <c r="Q22" s="1">
        <v>15</v>
      </c>
      <c r="R22" s="3">
        <v>64.05</v>
      </c>
      <c r="S22" s="3">
        <v>56.6</v>
      </c>
      <c r="T22" s="3">
        <v>263.82</v>
      </c>
      <c r="V22" s="3">
        <v>0</v>
      </c>
      <c r="W22" s="3">
        <v>0</v>
      </c>
      <c r="X22" s="3">
        <v>0</v>
      </c>
      <c r="Y22" s="3"/>
      <c r="AA22" s="3">
        <v>0</v>
      </c>
      <c r="AB22" s="3">
        <v>0</v>
      </c>
      <c r="AC22" s="3">
        <v>0</v>
      </c>
      <c r="AE22" s="3">
        <v>0</v>
      </c>
      <c r="AF22" s="3">
        <v>0</v>
      </c>
      <c r="AG22" s="3">
        <v>0</v>
      </c>
      <c r="AI22" s="3">
        <v>0</v>
      </c>
      <c r="AJ22" s="3">
        <v>0</v>
      </c>
      <c r="AK22" s="3">
        <v>0</v>
      </c>
      <c r="AL22" s="3"/>
      <c r="AN22" s="3">
        <v>0</v>
      </c>
      <c r="AO22" s="3">
        <v>0</v>
      </c>
      <c r="AP22" s="3">
        <v>0</v>
      </c>
      <c r="AQ22" s="18"/>
      <c r="AR22" s="3">
        <v>0</v>
      </c>
      <c r="AS22" s="3">
        <v>0</v>
      </c>
      <c r="AT22" s="3">
        <v>0</v>
      </c>
      <c r="AU22" s="32">
        <f t="shared" si="4"/>
        <v>15</v>
      </c>
      <c r="AV22" s="3">
        <f t="shared" si="1"/>
        <v>64.05</v>
      </c>
      <c r="AW22" s="3">
        <f t="shared" si="1"/>
        <v>56.6</v>
      </c>
      <c r="AX22" s="3">
        <f t="shared" si="1"/>
        <v>263.82</v>
      </c>
      <c r="AY22" s="3">
        <f t="shared" si="3"/>
        <v>384.47</v>
      </c>
      <c r="BB22" s="3"/>
    </row>
    <row r="23" spans="1:54" ht="13.5" thickBot="1" x14ac:dyDescent="0.25">
      <c r="A23" s="1" t="s">
        <v>16</v>
      </c>
      <c r="B23" s="9" t="s">
        <v>117</v>
      </c>
      <c r="C23" s="3">
        <v>0</v>
      </c>
      <c r="D23" s="4">
        <v>0</v>
      </c>
      <c r="F23" s="5"/>
      <c r="G23" s="9" t="s">
        <v>119</v>
      </c>
      <c r="H23" s="3">
        <v>0</v>
      </c>
      <c r="J23" s="3">
        <f t="shared" si="2"/>
        <v>0</v>
      </c>
      <c r="K23" s="1" t="s">
        <v>81</v>
      </c>
      <c r="L23" s="1" t="s">
        <v>122</v>
      </c>
      <c r="M23" s="1" t="s">
        <v>184</v>
      </c>
      <c r="O23" s="1" t="s">
        <v>81</v>
      </c>
      <c r="P23" s="1" t="s">
        <v>16</v>
      </c>
      <c r="Q23" s="1">
        <v>0</v>
      </c>
      <c r="R23" s="3">
        <v>118.87</v>
      </c>
      <c r="S23" s="3">
        <v>0</v>
      </c>
      <c r="T23" s="3">
        <v>0</v>
      </c>
      <c r="V23" s="3">
        <v>0</v>
      </c>
      <c r="W23" s="3">
        <v>0</v>
      </c>
      <c r="X23" s="3">
        <v>0</v>
      </c>
      <c r="Y23" s="3"/>
      <c r="AA23" s="3">
        <v>0</v>
      </c>
      <c r="AB23" s="3">
        <v>0</v>
      </c>
      <c r="AC23" s="3">
        <v>0</v>
      </c>
      <c r="AE23" s="3">
        <v>0</v>
      </c>
      <c r="AF23" s="3">
        <v>0</v>
      </c>
      <c r="AG23" s="3">
        <v>0</v>
      </c>
      <c r="AI23" s="3">
        <v>0</v>
      </c>
      <c r="AJ23" s="3">
        <v>0</v>
      </c>
      <c r="AK23" s="3">
        <v>0</v>
      </c>
      <c r="AL23" s="3"/>
      <c r="AN23" s="3">
        <v>0</v>
      </c>
      <c r="AO23" s="3">
        <v>0</v>
      </c>
      <c r="AP23" s="3">
        <v>0</v>
      </c>
      <c r="AQ23" s="18"/>
      <c r="AR23" s="3">
        <v>0</v>
      </c>
      <c r="AS23" s="3">
        <v>0</v>
      </c>
      <c r="AT23" s="3">
        <v>0</v>
      </c>
      <c r="AU23" s="32">
        <f t="shared" si="4"/>
        <v>0</v>
      </c>
      <c r="AV23" s="3">
        <f t="shared" si="1"/>
        <v>118.87</v>
      </c>
      <c r="AW23" s="3">
        <f t="shared" si="1"/>
        <v>0</v>
      </c>
      <c r="AX23" s="3">
        <f t="shared" si="1"/>
        <v>0</v>
      </c>
      <c r="AY23" s="3">
        <f t="shared" si="3"/>
        <v>118.87</v>
      </c>
    </row>
    <row r="24" spans="1:54" ht="13.5" thickBot="1" x14ac:dyDescent="0.25">
      <c r="A24" s="1" t="s">
        <v>17</v>
      </c>
      <c r="B24" s="9" t="s">
        <v>117</v>
      </c>
      <c r="C24" s="3">
        <v>0</v>
      </c>
      <c r="D24" s="4">
        <v>0</v>
      </c>
      <c r="F24" s="5"/>
      <c r="G24" s="9" t="s">
        <v>119</v>
      </c>
      <c r="H24" s="3">
        <v>0</v>
      </c>
      <c r="J24" s="3">
        <f t="shared" si="2"/>
        <v>0</v>
      </c>
      <c r="K24" s="1" t="s">
        <v>81</v>
      </c>
      <c r="L24" s="1" t="s">
        <v>122</v>
      </c>
      <c r="M24" s="1" t="s">
        <v>184</v>
      </c>
      <c r="O24" s="1" t="s">
        <v>81</v>
      </c>
      <c r="P24" s="1" t="s">
        <v>17</v>
      </c>
      <c r="Q24" s="1">
        <v>0</v>
      </c>
      <c r="R24" s="3">
        <v>118.87</v>
      </c>
      <c r="S24" s="3">
        <v>0</v>
      </c>
      <c r="T24" s="3">
        <v>0</v>
      </c>
      <c r="V24" s="3">
        <v>0</v>
      </c>
      <c r="W24" s="3">
        <v>0</v>
      </c>
      <c r="X24" s="3">
        <v>0</v>
      </c>
      <c r="Y24" s="3"/>
      <c r="AA24" s="3">
        <v>0</v>
      </c>
      <c r="AB24" s="3">
        <v>0</v>
      </c>
      <c r="AC24" s="3">
        <v>0</v>
      </c>
      <c r="AE24" s="3">
        <v>0</v>
      </c>
      <c r="AF24" s="3">
        <v>0</v>
      </c>
      <c r="AG24" s="3">
        <v>0</v>
      </c>
      <c r="AI24" s="3">
        <v>0</v>
      </c>
      <c r="AJ24" s="3">
        <v>0</v>
      </c>
      <c r="AK24" s="3">
        <v>0</v>
      </c>
      <c r="AL24" s="3"/>
      <c r="AN24" s="3">
        <v>0</v>
      </c>
      <c r="AO24" s="3">
        <v>0</v>
      </c>
      <c r="AP24" s="3">
        <v>0</v>
      </c>
      <c r="AQ24" s="18"/>
      <c r="AR24" s="3">
        <v>0</v>
      </c>
      <c r="AS24" s="3">
        <v>0</v>
      </c>
      <c r="AT24" s="3">
        <v>0</v>
      </c>
      <c r="AU24" s="32">
        <f t="shared" si="4"/>
        <v>0</v>
      </c>
      <c r="AV24" s="3">
        <f t="shared" si="1"/>
        <v>118.87</v>
      </c>
      <c r="AW24" s="3">
        <f t="shared" si="1"/>
        <v>0</v>
      </c>
      <c r="AX24" s="3">
        <f t="shared" si="1"/>
        <v>0</v>
      </c>
      <c r="AY24" s="3">
        <f t="shared" si="3"/>
        <v>118.87</v>
      </c>
    </row>
    <row r="25" spans="1:54" ht="13.5" thickBot="1" x14ac:dyDescent="0.25">
      <c r="A25" s="1" t="s">
        <v>18</v>
      </c>
      <c r="B25" s="9" t="s">
        <v>117</v>
      </c>
      <c r="C25" s="3">
        <v>0</v>
      </c>
      <c r="D25" s="4">
        <v>0</v>
      </c>
      <c r="F25" s="5"/>
      <c r="G25" s="9" t="s">
        <v>117</v>
      </c>
      <c r="H25" s="3">
        <v>0</v>
      </c>
      <c r="J25" s="3">
        <f t="shared" si="2"/>
        <v>0</v>
      </c>
      <c r="K25" s="1" t="s">
        <v>81</v>
      </c>
      <c r="L25" s="1" t="s">
        <v>122</v>
      </c>
      <c r="M25" s="1" t="s">
        <v>184</v>
      </c>
      <c r="O25" s="1" t="s">
        <v>81</v>
      </c>
      <c r="P25" s="1" t="s">
        <v>18</v>
      </c>
      <c r="Q25" s="1">
        <v>106</v>
      </c>
      <c r="R25" s="3">
        <v>452.62</v>
      </c>
      <c r="S25" s="3">
        <v>0</v>
      </c>
      <c r="T25" s="3">
        <v>263.82</v>
      </c>
      <c r="V25" s="3">
        <v>0</v>
      </c>
      <c r="W25" s="3">
        <v>0</v>
      </c>
      <c r="X25" s="3">
        <v>0</v>
      </c>
      <c r="Y25" s="3"/>
      <c r="AA25" s="3">
        <v>0</v>
      </c>
      <c r="AB25" s="3">
        <v>0</v>
      </c>
      <c r="AC25" s="3">
        <v>0</v>
      </c>
      <c r="AE25" s="3">
        <v>0</v>
      </c>
      <c r="AF25" s="3">
        <v>0</v>
      </c>
      <c r="AG25" s="3">
        <v>0</v>
      </c>
      <c r="AI25" s="3">
        <v>0</v>
      </c>
      <c r="AJ25" s="3">
        <v>0</v>
      </c>
      <c r="AK25" s="3">
        <v>0</v>
      </c>
      <c r="AL25" s="3"/>
      <c r="AN25" s="3">
        <v>0</v>
      </c>
      <c r="AO25" s="3">
        <v>0</v>
      </c>
      <c r="AP25" s="3">
        <v>0</v>
      </c>
      <c r="AQ25" s="18"/>
      <c r="AR25" s="3">
        <v>0</v>
      </c>
      <c r="AS25" s="3">
        <v>0</v>
      </c>
      <c r="AT25" s="3">
        <v>0</v>
      </c>
      <c r="AU25" s="32">
        <f t="shared" si="4"/>
        <v>106</v>
      </c>
      <c r="AV25" s="3">
        <f t="shared" si="1"/>
        <v>452.62</v>
      </c>
      <c r="AW25" s="3">
        <f t="shared" si="1"/>
        <v>0</v>
      </c>
      <c r="AX25" s="3">
        <f t="shared" si="1"/>
        <v>263.82</v>
      </c>
      <c r="AY25" s="3">
        <f t="shared" si="3"/>
        <v>716.44</v>
      </c>
      <c r="BA25" s="3"/>
    </row>
    <row r="26" spans="1:54" ht="13.5" thickBot="1" x14ac:dyDescent="0.25">
      <c r="A26" s="1" t="s">
        <v>19</v>
      </c>
      <c r="B26" s="9" t="s">
        <v>117</v>
      </c>
      <c r="C26" s="3">
        <v>0</v>
      </c>
      <c r="D26" s="4">
        <v>0</v>
      </c>
      <c r="F26" s="5"/>
      <c r="G26" s="9" t="s">
        <v>117</v>
      </c>
      <c r="H26" s="3">
        <v>0</v>
      </c>
      <c r="J26" s="3">
        <f t="shared" si="2"/>
        <v>0</v>
      </c>
      <c r="K26" s="1" t="s">
        <v>81</v>
      </c>
      <c r="L26" s="1" t="s">
        <v>122</v>
      </c>
      <c r="M26" s="1" t="s">
        <v>184</v>
      </c>
      <c r="O26" s="1" t="s">
        <v>81</v>
      </c>
      <c r="P26" s="1" t="s">
        <v>19</v>
      </c>
      <c r="Q26" s="1">
        <v>79</v>
      </c>
      <c r="R26" s="3">
        <v>337.33</v>
      </c>
      <c r="S26" s="3">
        <v>298.11</v>
      </c>
      <c r="T26" s="3">
        <v>197.42</v>
      </c>
      <c r="V26" s="3">
        <v>0</v>
      </c>
      <c r="W26" s="3">
        <v>0</v>
      </c>
      <c r="X26" s="3">
        <v>0</v>
      </c>
      <c r="Y26" s="3"/>
      <c r="AA26" s="3">
        <v>0</v>
      </c>
      <c r="AB26" s="3">
        <v>0</v>
      </c>
      <c r="AC26" s="3">
        <v>0</v>
      </c>
      <c r="AE26" s="3">
        <v>0</v>
      </c>
      <c r="AF26" s="3">
        <v>0</v>
      </c>
      <c r="AG26" s="3">
        <v>0</v>
      </c>
      <c r="AI26" s="3">
        <v>0</v>
      </c>
      <c r="AJ26" s="3">
        <v>0</v>
      </c>
      <c r="AK26" s="3">
        <v>0</v>
      </c>
      <c r="AL26" s="3"/>
      <c r="AN26" s="3">
        <v>0</v>
      </c>
      <c r="AO26" s="3">
        <v>0</v>
      </c>
      <c r="AP26" s="3">
        <v>0</v>
      </c>
      <c r="AQ26" s="18"/>
      <c r="AR26" s="3">
        <v>0</v>
      </c>
      <c r="AS26" s="3">
        <v>0</v>
      </c>
      <c r="AT26" s="3">
        <v>0</v>
      </c>
      <c r="AU26" s="32">
        <f t="shared" si="4"/>
        <v>79</v>
      </c>
      <c r="AV26" s="3">
        <f t="shared" si="1"/>
        <v>337.33</v>
      </c>
      <c r="AW26" s="3">
        <f t="shared" si="1"/>
        <v>298.11</v>
      </c>
      <c r="AX26" s="3">
        <f t="shared" si="1"/>
        <v>197.42</v>
      </c>
      <c r="AY26" s="3">
        <f t="shared" si="3"/>
        <v>832.86</v>
      </c>
      <c r="BA26" s="3"/>
    </row>
    <row r="27" spans="1:54" ht="13.5" thickBot="1" x14ac:dyDescent="0.25">
      <c r="A27" s="1" t="s">
        <v>20</v>
      </c>
      <c r="B27" s="9" t="s">
        <v>117</v>
      </c>
      <c r="C27" s="3">
        <v>0</v>
      </c>
      <c r="D27" s="4">
        <v>0</v>
      </c>
      <c r="F27" s="5"/>
      <c r="G27" s="9" t="s">
        <v>117</v>
      </c>
      <c r="H27" s="3">
        <v>0</v>
      </c>
      <c r="J27" s="3">
        <f t="shared" si="2"/>
        <v>0</v>
      </c>
      <c r="K27" s="1" t="s">
        <v>82</v>
      </c>
      <c r="L27" s="1" t="s">
        <v>122</v>
      </c>
      <c r="M27" s="1" t="s">
        <v>183</v>
      </c>
      <c r="O27" s="1" t="s">
        <v>82</v>
      </c>
      <c r="P27" s="1" t="s">
        <v>20</v>
      </c>
      <c r="Q27" s="1">
        <v>537</v>
      </c>
      <c r="R27" s="3">
        <v>2292.9899999999998</v>
      </c>
      <c r="S27" s="3">
        <v>2002.53</v>
      </c>
      <c r="T27" s="3">
        <v>263.70999999999998</v>
      </c>
      <c r="V27" s="3">
        <v>0</v>
      </c>
      <c r="W27" s="3">
        <v>0</v>
      </c>
      <c r="X27" s="3">
        <v>0</v>
      </c>
      <c r="Y27" s="3"/>
      <c r="AA27" s="3">
        <v>0</v>
      </c>
      <c r="AB27" s="3">
        <v>0</v>
      </c>
      <c r="AC27" s="3">
        <v>0</v>
      </c>
      <c r="AE27" s="3">
        <v>0</v>
      </c>
      <c r="AF27" s="3">
        <v>0</v>
      </c>
      <c r="AG27" s="3">
        <v>0</v>
      </c>
      <c r="AI27" s="3">
        <v>0</v>
      </c>
      <c r="AJ27" s="3">
        <v>0</v>
      </c>
      <c r="AK27" s="3">
        <v>0</v>
      </c>
      <c r="AL27" s="3"/>
      <c r="AN27" s="3">
        <v>0</v>
      </c>
      <c r="AO27" s="3">
        <v>0</v>
      </c>
      <c r="AP27" s="3">
        <v>0</v>
      </c>
      <c r="AQ27" s="18"/>
      <c r="AR27" s="3">
        <v>0</v>
      </c>
      <c r="AS27" s="3">
        <v>0</v>
      </c>
      <c r="AT27" s="3">
        <v>0</v>
      </c>
      <c r="AU27" s="32">
        <f t="shared" si="4"/>
        <v>537</v>
      </c>
      <c r="AV27" s="3">
        <f t="shared" si="1"/>
        <v>2292.9899999999998</v>
      </c>
      <c r="AW27" s="3">
        <f t="shared" si="1"/>
        <v>2002.53</v>
      </c>
      <c r="AX27" s="3">
        <f t="shared" si="1"/>
        <v>263.70999999999998</v>
      </c>
      <c r="AY27" s="3">
        <f t="shared" si="3"/>
        <v>4559.2299999999996</v>
      </c>
    </row>
    <row r="28" spans="1:54" ht="13.5" thickBot="1" x14ac:dyDescent="0.25">
      <c r="A28" s="1" t="s">
        <v>21</v>
      </c>
      <c r="B28" s="9" t="s">
        <v>117</v>
      </c>
      <c r="C28" s="3">
        <v>0</v>
      </c>
      <c r="D28" s="4">
        <v>0</v>
      </c>
      <c r="F28" s="5"/>
      <c r="G28" s="9" t="s">
        <v>117</v>
      </c>
      <c r="H28" s="3">
        <v>0</v>
      </c>
      <c r="J28" s="3">
        <f t="shared" si="2"/>
        <v>0</v>
      </c>
      <c r="K28" s="1" t="s">
        <v>82</v>
      </c>
      <c r="L28" s="1" t="s">
        <v>122</v>
      </c>
      <c r="M28" s="1" t="s">
        <v>183</v>
      </c>
      <c r="O28" s="1" t="s">
        <v>82</v>
      </c>
      <c r="P28" s="1" t="s">
        <v>21</v>
      </c>
      <c r="Q28" s="1">
        <v>80</v>
      </c>
      <c r="R28" s="3">
        <v>341.6</v>
      </c>
      <c r="S28" s="3">
        <v>298.33</v>
      </c>
      <c r="T28" s="3">
        <v>527.46</v>
      </c>
      <c r="V28" s="3">
        <v>0</v>
      </c>
      <c r="W28" s="3">
        <v>0</v>
      </c>
      <c r="X28" s="3">
        <v>0</v>
      </c>
      <c r="Y28" s="3"/>
      <c r="AA28" s="3">
        <v>0</v>
      </c>
      <c r="AB28" s="3">
        <v>0</v>
      </c>
      <c r="AC28" s="3">
        <v>0</v>
      </c>
      <c r="AE28" s="3">
        <v>0</v>
      </c>
      <c r="AF28" s="3">
        <v>0</v>
      </c>
      <c r="AG28" s="3">
        <v>0</v>
      </c>
      <c r="AI28" s="3">
        <v>0</v>
      </c>
      <c r="AJ28" s="3">
        <v>0</v>
      </c>
      <c r="AK28" s="3">
        <v>0</v>
      </c>
      <c r="AL28" s="3"/>
      <c r="AN28" s="3">
        <v>0</v>
      </c>
      <c r="AO28" s="3">
        <v>0</v>
      </c>
      <c r="AP28" s="3">
        <v>0</v>
      </c>
      <c r="AQ28" s="18"/>
      <c r="AR28" s="3">
        <v>0</v>
      </c>
      <c r="AS28" s="3">
        <v>0</v>
      </c>
      <c r="AT28" s="3">
        <v>0</v>
      </c>
      <c r="AU28" s="32">
        <f t="shared" si="4"/>
        <v>80</v>
      </c>
      <c r="AV28" s="3">
        <f t="shared" si="1"/>
        <v>341.6</v>
      </c>
      <c r="AW28" s="3">
        <f t="shared" si="1"/>
        <v>298.33</v>
      </c>
      <c r="AX28" s="3">
        <f t="shared" si="1"/>
        <v>527.46</v>
      </c>
      <c r="AY28" s="3">
        <f t="shared" si="3"/>
        <v>1167.3900000000001</v>
      </c>
    </row>
    <row r="29" spans="1:54" ht="13.5" thickBot="1" x14ac:dyDescent="0.25">
      <c r="A29" s="1" t="s">
        <v>22</v>
      </c>
      <c r="B29" s="9" t="s">
        <v>117</v>
      </c>
      <c r="C29" s="3">
        <v>0</v>
      </c>
      <c r="D29" s="4">
        <v>0</v>
      </c>
      <c r="F29" s="5"/>
      <c r="G29" s="9" t="s">
        <v>117</v>
      </c>
      <c r="H29" s="3">
        <v>0</v>
      </c>
      <c r="J29" s="3">
        <f t="shared" si="2"/>
        <v>0</v>
      </c>
      <c r="K29" s="1" t="s">
        <v>83</v>
      </c>
      <c r="L29" s="1" t="s">
        <v>122</v>
      </c>
      <c r="M29" s="1" t="s">
        <v>177</v>
      </c>
      <c r="O29" s="1" t="s">
        <v>83</v>
      </c>
      <c r="P29" s="1" t="s">
        <v>22</v>
      </c>
      <c r="Q29" s="1">
        <v>381</v>
      </c>
      <c r="R29" s="3">
        <v>1626.87</v>
      </c>
      <c r="S29" s="3">
        <v>1420.79</v>
      </c>
      <c r="T29" s="3">
        <v>263.08</v>
      </c>
      <c r="V29" s="3">
        <v>0</v>
      </c>
      <c r="W29" s="3">
        <v>0</v>
      </c>
      <c r="X29" s="3">
        <v>0</v>
      </c>
      <c r="Y29" s="3"/>
      <c r="AA29" s="3">
        <v>0</v>
      </c>
      <c r="AB29" s="3">
        <v>0</v>
      </c>
      <c r="AC29" s="3">
        <v>0</v>
      </c>
      <c r="AE29" s="3">
        <v>0</v>
      </c>
      <c r="AF29" s="3">
        <v>0</v>
      </c>
      <c r="AG29" s="3">
        <v>0</v>
      </c>
      <c r="AI29" s="3">
        <v>0</v>
      </c>
      <c r="AJ29" s="3">
        <v>0</v>
      </c>
      <c r="AK29" s="3">
        <v>0</v>
      </c>
      <c r="AL29" s="3"/>
      <c r="AN29" s="3">
        <v>0</v>
      </c>
      <c r="AO29" s="3">
        <v>0</v>
      </c>
      <c r="AP29" s="3">
        <v>0</v>
      </c>
      <c r="AQ29" s="18"/>
      <c r="AR29" s="3">
        <v>0</v>
      </c>
      <c r="AS29" s="3">
        <v>0</v>
      </c>
      <c r="AT29" s="3">
        <v>0</v>
      </c>
      <c r="AU29" s="32">
        <f t="shared" si="4"/>
        <v>381</v>
      </c>
      <c r="AV29" s="3">
        <f t="shared" si="1"/>
        <v>1626.87</v>
      </c>
      <c r="AW29" s="3">
        <f t="shared" si="1"/>
        <v>1420.79</v>
      </c>
      <c r="AX29" s="3">
        <f t="shared" si="1"/>
        <v>263.08</v>
      </c>
      <c r="AY29" s="3">
        <f t="shared" si="3"/>
        <v>3310.74</v>
      </c>
    </row>
    <row r="30" spans="1:54" ht="13.5" thickBot="1" x14ac:dyDescent="0.25">
      <c r="A30" s="1" t="s">
        <v>23</v>
      </c>
      <c r="B30" s="9" t="s">
        <v>117</v>
      </c>
      <c r="C30" s="3">
        <v>0</v>
      </c>
      <c r="D30" s="4">
        <v>0</v>
      </c>
      <c r="F30" s="5"/>
      <c r="G30" s="9" t="s">
        <v>117</v>
      </c>
      <c r="H30" s="3">
        <v>0</v>
      </c>
      <c r="J30" s="3">
        <f>C30+D30+H30</f>
        <v>0</v>
      </c>
      <c r="K30" s="1" t="s">
        <v>83</v>
      </c>
      <c r="L30" s="1" t="s">
        <v>122</v>
      </c>
      <c r="M30" s="1" t="s">
        <v>177</v>
      </c>
      <c r="O30" s="1" t="s">
        <v>83</v>
      </c>
      <c r="P30" s="1" t="s">
        <v>23</v>
      </c>
      <c r="Q30" s="1">
        <v>158</v>
      </c>
      <c r="R30" s="3">
        <v>674.66</v>
      </c>
      <c r="S30" s="3">
        <v>589.20000000000005</v>
      </c>
      <c r="T30" s="3">
        <v>263.08</v>
      </c>
      <c r="V30" s="3">
        <v>0</v>
      </c>
      <c r="W30" s="3">
        <v>0</v>
      </c>
      <c r="X30" s="3">
        <v>0</v>
      </c>
      <c r="Y30" s="3"/>
      <c r="AA30" s="3">
        <v>0</v>
      </c>
      <c r="AB30" s="3">
        <v>0</v>
      </c>
      <c r="AC30" s="3">
        <v>0</v>
      </c>
      <c r="AE30" s="3">
        <v>0</v>
      </c>
      <c r="AF30" s="3">
        <v>0</v>
      </c>
      <c r="AG30" s="3">
        <v>0</v>
      </c>
      <c r="AI30" s="3">
        <v>0</v>
      </c>
      <c r="AJ30" s="3">
        <v>0</v>
      </c>
      <c r="AK30" s="3">
        <v>0</v>
      </c>
      <c r="AL30" s="3"/>
      <c r="AN30" s="3">
        <v>0</v>
      </c>
      <c r="AO30" s="3">
        <v>0</v>
      </c>
      <c r="AP30" s="3">
        <v>0</v>
      </c>
      <c r="AQ30" s="18"/>
      <c r="AR30" s="3">
        <v>0</v>
      </c>
      <c r="AS30" s="3">
        <v>0</v>
      </c>
      <c r="AT30" s="3">
        <v>0</v>
      </c>
      <c r="AU30" s="32">
        <f t="shared" si="4"/>
        <v>158</v>
      </c>
      <c r="AV30" s="3">
        <f t="shared" si="1"/>
        <v>674.66</v>
      </c>
      <c r="AW30" s="3">
        <f t="shared" si="1"/>
        <v>589.20000000000005</v>
      </c>
      <c r="AX30" s="3">
        <f t="shared" si="1"/>
        <v>263.08</v>
      </c>
      <c r="AY30" s="3">
        <f t="shared" si="3"/>
        <v>1526.94</v>
      </c>
    </row>
    <row r="31" spans="1:54" ht="13.5" thickBot="1" x14ac:dyDescent="0.25">
      <c r="A31" s="1" t="s">
        <v>24</v>
      </c>
      <c r="B31" s="9" t="s">
        <v>117</v>
      </c>
      <c r="C31" s="3">
        <v>0</v>
      </c>
      <c r="D31" s="4">
        <v>0</v>
      </c>
      <c r="F31" s="5"/>
      <c r="G31" s="9" t="s">
        <v>117</v>
      </c>
      <c r="H31" s="3">
        <v>0</v>
      </c>
      <c r="J31" s="3">
        <f t="shared" si="2"/>
        <v>0</v>
      </c>
      <c r="K31" s="1" t="s">
        <v>83</v>
      </c>
      <c r="L31" s="1" t="s">
        <v>122</v>
      </c>
      <c r="M31" s="1" t="s">
        <v>177</v>
      </c>
      <c r="O31" s="1" t="s">
        <v>83</v>
      </c>
      <c r="P31" s="1" t="s">
        <v>24</v>
      </c>
      <c r="Q31" s="1">
        <v>103</v>
      </c>
      <c r="R31" s="3">
        <v>439.81</v>
      </c>
      <c r="S31" s="3">
        <v>384.1</v>
      </c>
      <c r="T31" s="3">
        <v>393.72</v>
      </c>
      <c r="V31" s="3">
        <v>0</v>
      </c>
      <c r="W31" s="3">
        <v>0</v>
      </c>
      <c r="X31" s="3">
        <v>0</v>
      </c>
      <c r="Y31" s="3"/>
      <c r="AA31" s="3">
        <v>0</v>
      </c>
      <c r="AB31" s="3">
        <v>0</v>
      </c>
      <c r="AC31" s="3">
        <v>0</v>
      </c>
      <c r="AE31" s="3">
        <v>0</v>
      </c>
      <c r="AF31" s="3">
        <v>0</v>
      </c>
      <c r="AG31" s="3">
        <v>0</v>
      </c>
      <c r="AI31" s="3">
        <v>0</v>
      </c>
      <c r="AJ31" s="3">
        <v>0</v>
      </c>
      <c r="AK31" s="3">
        <v>0</v>
      </c>
      <c r="AL31" s="3"/>
      <c r="AN31" s="3">
        <v>0</v>
      </c>
      <c r="AO31" s="3">
        <v>0</v>
      </c>
      <c r="AP31" s="3">
        <v>0</v>
      </c>
      <c r="AQ31" s="18"/>
      <c r="AR31" s="3">
        <v>0</v>
      </c>
      <c r="AS31" s="3">
        <v>0</v>
      </c>
      <c r="AT31" s="3">
        <v>0</v>
      </c>
      <c r="AU31" s="32">
        <f t="shared" si="4"/>
        <v>103</v>
      </c>
      <c r="AV31" s="3">
        <f t="shared" si="1"/>
        <v>439.81</v>
      </c>
      <c r="AW31" s="3">
        <f t="shared" si="1"/>
        <v>384.1</v>
      </c>
      <c r="AX31" s="3">
        <f t="shared" si="1"/>
        <v>393.72</v>
      </c>
      <c r="AY31" s="3">
        <f t="shared" si="3"/>
        <v>1217.6300000000001</v>
      </c>
    </row>
    <row r="32" spans="1:54" ht="13.5" thickBot="1" x14ac:dyDescent="0.25">
      <c r="A32" s="1" t="s">
        <v>25</v>
      </c>
      <c r="B32" s="9" t="s">
        <v>117</v>
      </c>
      <c r="C32" s="3">
        <v>0</v>
      </c>
      <c r="D32" s="4">
        <v>0</v>
      </c>
      <c r="F32" s="5"/>
      <c r="G32" s="9" t="s">
        <v>117</v>
      </c>
      <c r="H32" s="3">
        <v>0</v>
      </c>
      <c r="J32" s="3">
        <f t="shared" si="2"/>
        <v>0</v>
      </c>
      <c r="K32" s="1" t="s">
        <v>84</v>
      </c>
      <c r="L32" s="1" t="s">
        <v>122</v>
      </c>
      <c r="M32" s="1" t="s">
        <v>177</v>
      </c>
      <c r="O32" s="1" t="s">
        <v>84</v>
      </c>
      <c r="P32" s="1" t="s">
        <v>25</v>
      </c>
      <c r="Q32" s="1">
        <v>0</v>
      </c>
      <c r="R32" s="3">
        <v>189.99</v>
      </c>
      <c r="S32" s="3">
        <v>0</v>
      </c>
      <c r="T32" s="3">
        <v>0</v>
      </c>
      <c r="V32" s="3">
        <v>0</v>
      </c>
      <c r="W32" s="3">
        <v>0</v>
      </c>
      <c r="X32" s="3">
        <v>0</v>
      </c>
      <c r="Y32" s="3"/>
      <c r="AA32" s="3">
        <v>0</v>
      </c>
      <c r="AB32" s="3">
        <v>0</v>
      </c>
      <c r="AC32" s="3">
        <v>0</v>
      </c>
      <c r="AE32" s="3">
        <v>0</v>
      </c>
      <c r="AF32" s="3">
        <v>0</v>
      </c>
      <c r="AG32" s="3">
        <v>0</v>
      </c>
      <c r="AI32" s="3">
        <v>0</v>
      </c>
      <c r="AJ32" s="3">
        <v>0</v>
      </c>
      <c r="AK32" s="3">
        <v>0</v>
      </c>
      <c r="AL32" s="3"/>
      <c r="AN32" s="3">
        <v>0</v>
      </c>
      <c r="AO32" s="3">
        <v>0</v>
      </c>
      <c r="AP32" s="3">
        <v>0</v>
      </c>
      <c r="AQ32" s="18"/>
      <c r="AR32" s="3">
        <v>0</v>
      </c>
      <c r="AS32" s="3">
        <v>0</v>
      </c>
      <c r="AT32" s="3">
        <v>0</v>
      </c>
      <c r="AU32" s="32">
        <f t="shared" si="4"/>
        <v>0</v>
      </c>
      <c r="AV32" s="3">
        <f t="shared" si="1"/>
        <v>189.99</v>
      </c>
      <c r="AW32" s="3">
        <f t="shared" si="1"/>
        <v>0</v>
      </c>
      <c r="AX32" s="3">
        <f t="shared" si="1"/>
        <v>0</v>
      </c>
      <c r="AY32" s="3">
        <f t="shared" si="3"/>
        <v>189.99</v>
      </c>
    </row>
    <row r="33" spans="1:51" ht="13.5" thickBot="1" x14ac:dyDescent="0.25">
      <c r="A33" s="1" t="s">
        <v>26</v>
      </c>
      <c r="B33" s="9" t="s">
        <v>117</v>
      </c>
      <c r="C33" s="3">
        <v>0</v>
      </c>
      <c r="D33" s="4">
        <v>0</v>
      </c>
      <c r="F33" s="5"/>
      <c r="G33" s="9" t="s">
        <v>117</v>
      </c>
      <c r="H33" s="3">
        <v>0</v>
      </c>
      <c r="J33" s="3">
        <f t="shared" si="2"/>
        <v>0</v>
      </c>
      <c r="K33" s="1" t="s">
        <v>85</v>
      </c>
      <c r="L33" s="1" t="s">
        <v>122</v>
      </c>
      <c r="M33" s="1" t="s">
        <v>183</v>
      </c>
      <c r="O33" s="1" t="s">
        <v>85</v>
      </c>
      <c r="P33" s="1" t="s">
        <v>26</v>
      </c>
      <c r="R33" s="3">
        <v>0</v>
      </c>
      <c r="S33" s="3">
        <v>0</v>
      </c>
      <c r="T33" s="3">
        <v>134.57</v>
      </c>
      <c r="V33" s="3">
        <v>0</v>
      </c>
      <c r="W33" s="3">
        <v>0</v>
      </c>
      <c r="X33" s="3">
        <v>0</v>
      </c>
      <c r="Y33" s="3"/>
      <c r="AA33" s="3">
        <v>0</v>
      </c>
      <c r="AB33" s="3">
        <v>0</v>
      </c>
      <c r="AC33" s="3">
        <v>0</v>
      </c>
      <c r="AE33" s="3">
        <v>0</v>
      </c>
      <c r="AF33" s="3">
        <v>0</v>
      </c>
      <c r="AG33" s="3">
        <v>0</v>
      </c>
      <c r="AI33" s="3">
        <v>0</v>
      </c>
      <c r="AJ33" s="3">
        <v>0</v>
      </c>
      <c r="AK33" s="3">
        <v>0</v>
      </c>
      <c r="AL33" s="3"/>
      <c r="AN33" s="3">
        <v>0</v>
      </c>
      <c r="AO33" s="3">
        <v>0</v>
      </c>
      <c r="AP33" s="3">
        <v>0</v>
      </c>
      <c r="AQ33" s="18"/>
      <c r="AR33" s="3">
        <v>0</v>
      </c>
      <c r="AS33" s="3">
        <v>0</v>
      </c>
      <c r="AT33" s="3">
        <v>0</v>
      </c>
      <c r="AU33" s="32">
        <f t="shared" si="4"/>
        <v>0</v>
      </c>
      <c r="AV33" s="3">
        <f t="shared" si="1"/>
        <v>0</v>
      </c>
      <c r="AW33" s="3">
        <f t="shared" si="1"/>
        <v>0</v>
      </c>
      <c r="AX33" s="3">
        <f t="shared" si="1"/>
        <v>134.57</v>
      </c>
      <c r="AY33" s="3">
        <f t="shared" si="3"/>
        <v>134.57</v>
      </c>
    </row>
    <row r="34" spans="1:51" ht="13.5" thickBot="1" x14ac:dyDescent="0.25">
      <c r="A34" s="1" t="s">
        <v>27</v>
      </c>
      <c r="B34" s="9" t="s">
        <v>117</v>
      </c>
      <c r="C34" s="3">
        <v>0</v>
      </c>
      <c r="D34" s="4">
        <v>0</v>
      </c>
      <c r="F34" s="5"/>
      <c r="G34" s="9" t="s">
        <v>117</v>
      </c>
      <c r="H34" s="3">
        <v>0</v>
      </c>
      <c r="J34" s="3">
        <f t="shared" si="2"/>
        <v>0</v>
      </c>
      <c r="K34" s="1" t="s">
        <v>85</v>
      </c>
      <c r="L34" s="1" t="s">
        <v>122</v>
      </c>
      <c r="M34" s="1" t="s">
        <v>183</v>
      </c>
      <c r="O34" s="1" t="s">
        <v>85</v>
      </c>
      <c r="P34" s="1" t="s">
        <v>27</v>
      </c>
      <c r="Q34" s="1">
        <v>18</v>
      </c>
      <c r="R34" s="3">
        <v>76.86</v>
      </c>
      <c r="S34" s="3">
        <v>67.12</v>
      </c>
      <c r="T34" s="3">
        <v>263.70999999999998</v>
      </c>
      <c r="V34" s="3">
        <v>0</v>
      </c>
      <c r="W34" s="3">
        <v>0</v>
      </c>
      <c r="X34" s="3">
        <v>0</v>
      </c>
      <c r="Y34" s="3"/>
      <c r="AA34" s="3">
        <v>0</v>
      </c>
      <c r="AB34" s="3">
        <v>0</v>
      </c>
      <c r="AC34" s="3">
        <v>0</v>
      </c>
      <c r="AE34" s="3">
        <v>0</v>
      </c>
      <c r="AF34" s="3">
        <v>0</v>
      </c>
      <c r="AG34" s="3">
        <v>0</v>
      </c>
      <c r="AI34" s="3">
        <v>0</v>
      </c>
      <c r="AJ34" s="3">
        <v>0</v>
      </c>
      <c r="AK34" s="3">
        <v>0</v>
      </c>
      <c r="AL34" s="3"/>
      <c r="AN34" s="3">
        <v>0</v>
      </c>
      <c r="AO34" s="3">
        <v>0</v>
      </c>
      <c r="AP34" s="3">
        <v>0</v>
      </c>
      <c r="AQ34" s="18"/>
      <c r="AR34" s="3">
        <v>0</v>
      </c>
      <c r="AS34" s="3">
        <v>0</v>
      </c>
      <c r="AT34" s="3">
        <v>0</v>
      </c>
      <c r="AU34" s="32">
        <f t="shared" si="4"/>
        <v>18</v>
      </c>
      <c r="AV34" s="3">
        <f t="shared" si="1"/>
        <v>76.86</v>
      </c>
      <c r="AW34" s="3">
        <f t="shared" si="1"/>
        <v>67.12</v>
      </c>
      <c r="AX34" s="3">
        <f t="shared" si="1"/>
        <v>263.70999999999998</v>
      </c>
      <c r="AY34" s="3">
        <f t="shared" si="3"/>
        <v>407.69</v>
      </c>
    </row>
    <row r="35" spans="1:51" ht="13.5" thickBot="1" x14ac:dyDescent="0.25">
      <c r="A35" s="1" t="s">
        <v>28</v>
      </c>
      <c r="B35" s="9" t="s">
        <v>117</v>
      </c>
      <c r="C35" s="3">
        <v>0</v>
      </c>
      <c r="D35" s="4">
        <v>0</v>
      </c>
      <c r="F35" s="5"/>
      <c r="G35" s="9" t="s">
        <v>117</v>
      </c>
      <c r="H35" s="3">
        <v>0</v>
      </c>
      <c r="J35" s="3">
        <f t="shared" si="2"/>
        <v>0</v>
      </c>
      <c r="K35" s="1" t="s">
        <v>85</v>
      </c>
      <c r="L35" s="1" t="s">
        <v>122</v>
      </c>
      <c r="M35" s="1" t="s">
        <v>183</v>
      </c>
      <c r="O35" s="1" t="s">
        <v>85</v>
      </c>
      <c r="P35" s="1" t="s">
        <v>28</v>
      </c>
      <c r="Q35" s="1">
        <v>173</v>
      </c>
      <c r="R35" s="3">
        <v>738.71</v>
      </c>
      <c r="S35" s="3">
        <v>645.13</v>
      </c>
      <c r="T35" s="3">
        <v>394.67</v>
      </c>
      <c r="V35" s="3">
        <v>0</v>
      </c>
      <c r="W35" s="3">
        <v>0</v>
      </c>
      <c r="X35" s="3">
        <v>0</v>
      </c>
      <c r="Y35" s="3"/>
      <c r="AA35" s="3">
        <v>0</v>
      </c>
      <c r="AB35" s="3">
        <v>0</v>
      </c>
      <c r="AC35" s="3">
        <v>0</v>
      </c>
      <c r="AE35" s="3">
        <v>0</v>
      </c>
      <c r="AF35" s="3">
        <v>0</v>
      </c>
      <c r="AG35" s="3">
        <v>0</v>
      </c>
      <c r="AI35" s="3">
        <v>0</v>
      </c>
      <c r="AJ35" s="3">
        <v>0</v>
      </c>
      <c r="AK35" s="3">
        <v>0</v>
      </c>
      <c r="AL35" s="3"/>
      <c r="AN35" s="3">
        <v>0</v>
      </c>
      <c r="AO35" s="3">
        <v>0</v>
      </c>
      <c r="AP35" s="3">
        <v>0</v>
      </c>
      <c r="AQ35" s="18"/>
      <c r="AR35" s="3">
        <v>0</v>
      </c>
      <c r="AS35" s="3">
        <v>0</v>
      </c>
      <c r="AT35" s="3">
        <v>0</v>
      </c>
      <c r="AU35" s="32">
        <f t="shared" si="4"/>
        <v>173</v>
      </c>
      <c r="AV35" s="3">
        <f t="shared" si="1"/>
        <v>738.71</v>
      </c>
      <c r="AW35" s="3">
        <f t="shared" si="1"/>
        <v>645.13</v>
      </c>
      <c r="AX35" s="3">
        <f t="shared" si="1"/>
        <v>394.67</v>
      </c>
      <c r="AY35" s="3">
        <f t="shared" si="3"/>
        <v>1778.5100000000002</v>
      </c>
    </row>
    <row r="36" spans="1:51" ht="13.5" thickBot="1" x14ac:dyDescent="0.25">
      <c r="A36" s="1" t="s">
        <v>29</v>
      </c>
      <c r="B36" s="9" t="s">
        <v>117</v>
      </c>
      <c r="C36" s="3">
        <v>0</v>
      </c>
      <c r="D36" s="4">
        <v>0</v>
      </c>
      <c r="F36" s="5"/>
      <c r="G36" s="9" t="s">
        <v>117</v>
      </c>
      <c r="H36" s="3">
        <v>0</v>
      </c>
      <c r="J36" s="3">
        <f t="shared" si="2"/>
        <v>0</v>
      </c>
      <c r="K36" s="1" t="s">
        <v>85</v>
      </c>
      <c r="L36" s="1" t="s">
        <v>122</v>
      </c>
      <c r="M36" s="1" t="s">
        <v>183</v>
      </c>
      <c r="O36" s="1" t="s">
        <v>85</v>
      </c>
      <c r="P36" s="1" t="s">
        <v>29</v>
      </c>
      <c r="Q36" s="1">
        <v>593</v>
      </c>
      <c r="R36" s="3">
        <v>2532.11</v>
      </c>
      <c r="S36" s="3">
        <v>2211.36</v>
      </c>
      <c r="T36" s="3">
        <v>394.67</v>
      </c>
      <c r="V36" s="3">
        <v>0</v>
      </c>
      <c r="W36" s="3">
        <v>0</v>
      </c>
      <c r="X36" s="3">
        <v>0</v>
      </c>
      <c r="Y36" s="3"/>
      <c r="AA36" s="3">
        <v>0</v>
      </c>
      <c r="AB36" s="3">
        <v>0</v>
      </c>
      <c r="AC36" s="3">
        <v>0</v>
      </c>
      <c r="AE36" s="3">
        <v>0</v>
      </c>
      <c r="AF36" s="3">
        <v>0</v>
      </c>
      <c r="AG36" s="3">
        <v>0</v>
      </c>
      <c r="AI36" s="3">
        <v>0</v>
      </c>
      <c r="AJ36" s="3">
        <v>0</v>
      </c>
      <c r="AK36" s="3">
        <v>0</v>
      </c>
      <c r="AL36" s="3"/>
      <c r="AN36" s="3">
        <v>0</v>
      </c>
      <c r="AO36" s="3">
        <v>0</v>
      </c>
      <c r="AP36" s="3">
        <v>0</v>
      </c>
      <c r="AQ36" s="18"/>
      <c r="AR36" s="3">
        <v>0</v>
      </c>
      <c r="AS36" s="3">
        <v>0</v>
      </c>
      <c r="AT36" s="3">
        <v>0</v>
      </c>
      <c r="AU36" s="32">
        <f t="shared" si="4"/>
        <v>593</v>
      </c>
      <c r="AV36" s="3">
        <f t="shared" si="1"/>
        <v>2532.11</v>
      </c>
      <c r="AW36" s="3">
        <f t="shared" si="1"/>
        <v>2211.36</v>
      </c>
      <c r="AX36" s="3">
        <f t="shared" si="1"/>
        <v>394.67</v>
      </c>
      <c r="AY36" s="3">
        <f t="shared" si="3"/>
        <v>5138.1400000000003</v>
      </c>
    </row>
    <row r="37" spans="1:51" ht="13.5" thickBot="1" x14ac:dyDescent="0.25">
      <c r="A37" s="1" t="s">
        <v>30</v>
      </c>
      <c r="B37" s="9" t="s">
        <v>117</v>
      </c>
      <c r="C37" s="3">
        <v>0</v>
      </c>
      <c r="D37" s="4">
        <v>0</v>
      </c>
      <c r="F37" s="5"/>
      <c r="G37" s="9" t="s">
        <v>119</v>
      </c>
      <c r="H37" s="3">
        <v>0</v>
      </c>
      <c r="J37" s="3">
        <f t="shared" si="2"/>
        <v>0</v>
      </c>
      <c r="K37" s="1" t="s">
        <v>86</v>
      </c>
      <c r="L37" s="1" t="s">
        <v>122</v>
      </c>
      <c r="M37" s="1" t="s">
        <v>170</v>
      </c>
      <c r="N37" s="1">
        <v>1</v>
      </c>
      <c r="O37" s="1" t="s">
        <v>86</v>
      </c>
      <c r="P37" s="1" t="s">
        <v>30</v>
      </c>
      <c r="Q37" s="1">
        <v>0</v>
      </c>
      <c r="R37" s="3">
        <v>189.99</v>
      </c>
      <c r="S37" s="3">
        <v>0</v>
      </c>
      <c r="T37" s="3">
        <v>0</v>
      </c>
      <c r="V37" s="3">
        <v>0</v>
      </c>
      <c r="W37" s="3">
        <v>0</v>
      </c>
      <c r="X37" s="3">
        <v>0</v>
      </c>
      <c r="Y37" s="3"/>
      <c r="AA37" s="3">
        <v>0</v>
      </c>
      <c r="AB37" s="3">
        <v>0</v>
      </c>
      <c r="AC37" s="3">
        <v>0</v>
      </c>
      <c r="AE37" s="3">
        <v>0</v>
      </c>
      <c r="AF37" s="3">
        <v>0</v>
      </c>
      <c r="AG37" s="3">
        <v>0</v>
      </c>
      <c r="AI37" s="3">
        <v>0</v>
      </c>
      <c r="AJ37" s="3">
        <v>0</v>
      </c>
      <c r="AK37" s="3">
        <v>0</v>
      </c>
      <c r="AL37" s="3"/>
      <c r="AN37" s="3">
        <v>0</v>
      </c>
      <c r="AO37" s="3">
        <v>0</v>
      </c>
      <c r="AP37" s="3">
        <v>0</v>
      </c>
      <c r="AQ37" s="18"/>
      <c r="AR37" s="3">
        <v>0</v>
      </c>
      <c r="AS37" s="3">
        <v>0</v>
      </c>
      <c r="AT37" s="3">
        <v>0</v>
      </c>
      <c r="AU37" s="32">
        <f t="shared" si="4"/>
        <v>0</v>
      </c>
      <c r="AV37" s="3">
        <f t="shared" si="1"/>
        <v>189.99</v>
      </c>
      <c r="AW37" s="3">
        <f t="shared" si="1"/>
        <v>0</v>
      </c>
      <c r="AX37" s="3">
        <f t="shared" si="1"/>
        <v>0</v>
      </c>
      <c r="AY37" s="3">
        <f t="shared" si="3"/>
        <v>189.99</v>
      </c>
    </row>
    <row r="38" spans="1:51" ht="13.5" thickBot="1" x14ac:dyDescent="0.25">
      <c r="A38" s="1" t="s">
        <v>31</v>
      </c>
      <c r="B38" s="9" t="s">
        <v>117</v>
      </c>
      <c r="C38" s="3">
        <v>0</v>
      </c>
      <c r="D38" s="4">
        <v>0</v>
      </c>
      <c r="F38" s="5"/>
      <c r="G38" s="9" t="s">
        <v>117</v>
      </c>
      <c r="H38" s="3">
        <v>0</v>
      </c>
      <c r="J38" s="3">
        <f t="shared" si="2"/>
        <v>0</v>
      </c>
      <c r="K38" s="1" t="s">
        <v>86</v>
      </c>
      <c r="L38" s="1" t="s">
        <v>122</v>
      </c>
      <c r="M38" s="1" t="s">
        <v>170</v>
      </c>
      <c r="N38" s="1">
        <v>2</v>
      </c>
      <c r="O38" s="1" t="s">
        <v>86</v>
      </c>
      <c r="P38" s="1" t="s">
        <v>31</v>
      </c>
      <c r="Q38" s="1">
        <f>12+27</f>
        <v>39</v>
      </c>
      <c r="R38" s="3">
        <v>166.53</v>
      </c>
      <c r="S38" s="3">
        <v>145.43</v>
      </c>
      <c r="T38" s="3">
        <v>388.02</v>
      </c>
      <c r="V38" s="3">
        <v>0</v>
      </c>
      <c r="W38" s="3">
        <v>0</v>
      </c>
      <c r="X38" s="3">
        <v>0</v>
      </c>
      <c r="Y38" s="3"/>
      <c r="AA38" s="3">
        <v>0</v>
      </c>
      <c r="AB38" s="3">
        <v>0</v>
      </c>
      <c r="AC38" s="3">
        <v>0</v>
      </c>
      <c r="AE38" s="3">
        <v>0</v>
      </c>
      <c r="AF38" s="3">
        <v>0</v>
      </c>
      <c r="AG38" s="3">
        <v>0</v>
      </c>
      <c r="AI38" s="3">
        <v>0</v>
      </c>
      <c r="AJ38" s="3">
        <v>0</v>
      </c>
      <c r="AK38" s="3">
        <v>0</v>
      </c>
      <c r="AL38" s="3"/>
      <c r="AN38" s="3">
        <v>0</v>
      </c>
      <c r="AO38" s="3">
        <v>0</v>
      </c>
      <c r="AP38" s="3">
        <v>0</v>
      </c>
      <c r="AQ38" s="18"/>
      <c r="AR38" s="3">
        <v>0</v>
      </c>
      <c r="AS38" s="3">
        <v>0</v>
      </c>
      <c r="AT38" s="3">
        <v>0</v>
      </c>
      <c r="AU38" s="32">
        <f t="shared" si="4"/>
        <v>39</v>
      </c>
      <c r="AV38" s="3">
        <f t="shared" si="1"/>
        <v>166.53</v>
      </c>
      <c r="AW38" s="3">
        <f t="shared" si="1"/>
        <v>145.43</v>
      </c>
      <c r="AX38" s="3">
        <f t="shared" si="1"/>
        <v>388.02</v>
      </c>
      <c r="AY38" s="3">
        <f t="shared" si="3"/>
        <v>699.98</v>
      </c>
    </row>
    <row r="39" spans="1:51" ht="13.5" thickBot="1" x14ac:dyDescent="0.25">
      <c r="A39" s="1" t="s">
        <v>32</v>
      </c>
      <c r="B39" s="9" t="s">
        <v>117</v>
      </c>
      <c r="C39" s="3">
        <v>0</v>
      </c>
      <c r="D39" s="4">
        <v>0</v>
      </c>
      <c r="F39" s="5"/>
      <c r="G39" s="9" t="s">
        <v>117</v>
      </c>
      <c r="H39" s="3">
        <v>0</v>
      </c>
      <c r="J39" s="3">
        <f t="shared" si="2"/>
        <v>0</v>
      </c>
      <c r="K39" s="1" t="s">
        <v>86</v>
      </c>
      <c r="L39" s="1" t="s">
        <v>122</v>
      </c>
      <c r="M39" s="1" t="s">
        <v>170</v>
      </c>
      <c r="N39" s="1">
        <v>3</v>
      </c>
      <c r="O39" s="1" t="s">
        <v>86</v>
      </c>
      <c r="P39" s="1" t="s">
        <v>32</v>
      </c>
      <c r="Q39" s="1">
        <v>200</v>
      </c>
      <c r="R39" s="3">
        <v>854</v>
      </c>
      <c r="S39" s="3">
        <v>745.82</v>
      </c>
      <c r="T39" s="3">
        <v>259.27</v>
      </c>
      <c r="V39" s="3">
        <v>0</v>
      </c>
      <c r="W39" s="3">
        <v>0</v>
      </c>
      <c r="X39" s="3">
        <v>0</v>
      </c>
      <c r="Y39" s="3"/>
      <c r="AA39" s="3">
        <v>0</v>
      </c>
      <c r="AB39" s="3">
        <v>0</v>
      </c>
      <c r="AC39" s="3">
        <v>0</v>
      </c>
      <c r="AE39" s="3">
        <v>0</v>
      </c>
      <c r="AF39" s="3">
        <v>0</v>
      </c>
      <c r="AG39" s="3">
        <v>0</v>
      </c>
      <c r="AI39" s="3">
        <v>0</v>
      </c>
      <c r="AJ39" s="3">
        <v>0</v>
      </c>
      <c r="AK39" s="3">
        <v>0</v>
      </c>
      <c r="AL39" s="3"/>
      <c r="AN39" s="3">
        <v>0</v>
      </c>
      <c r="AO39" s="3">
        <v>0</v>
      </c>
      <c r="AP39" s="3">
        <v>0</v>
      </c>
      <c r="AQ39" s="18"/>
      <c r="AR39" s="3">
        <v>0</v>
      </c>
      <c r="AS39" s="3">
        <v>0</v>
      </c>
      <c r="AT39" s="3">
        <v>0</v>
      </c>
      <c r="AU39" s="32">
        <f t="shared" si="4"/>
        <v>200</v>
      </c>
      <c r="AV39" s="3">
        <f t="shared" si="1"/>
        <v>854</v>
      </c>
      <c r="AW39" s="3">
        <f t="shared" si="1"/>
        <v>745.82</v>
      </c>
      <c r="AX39" s="3">
        <f t="shared" si="1"/>
        <v>259.27</v>
      </c>
      <c r="AY39" s="3">
        <f t="shared" si="3"/>
        <v>1859.0900000000001</v>
      </c>
    </row>
    <row r="40" spans="1:51" ht="13.5" thickBot="1" x14ac:dyDescent="0.25">
      <c r="A40" s="1" t="s">
        <v>33</v>
      </c>
      <c r="B40" s="9" t="s">
        <v>117</v>
      </c>
      <c r="C40" s="3">
        <v>0</v>
      </c>
      <c r="D40" s="4">
        <v>0</v>
      </c>
      <c r="F40" s="5"/>
      <c r="G40" s="9" t="s">
        <v>117</v>
      </c>
      <c r="H40" s="3">
        <v>0</v>
      </c>
      <c r="J40" s="3">
        <f t="shared" si="2"/>
        <v>0</v>
      </c>
      <c r="K40" s="1" t="s">
        <v>86</v>
      </c>
      <c r="L40" s="1" t="s">
        <v>122</v>
      </c>
      <c r="M40" s="1" t="s">
        <v>170</v>
      </c>
      <c r="N40" s="1">
        <v>4</v>
      </c>
      <c r="O40" s="1" t="s">
        <v>86</v>
      </c>
      <c r="P40" s="1" t="s">
        <v>33</v>
      </c>
      <c r="Q40" s="1">
        <v>89</v>
      </c>
      <c r="R40" s="3">
        <v>380.03</v>
      </c>
      <c r="S40" s="3">
        <v>331.89</v>
      </c>
      <c r="T40" s="3">
        <v>388.02</v>
      </c>
      <c r="V40" s="3">
        <v>0</v>
      </c>
      <c r="W40" s="3">
        <v>0</v>
      </c>
      <c r="X40" s="3">
        <v>0</v>
      </c>
      <c r="Y40" s="3"/>
      <c r="AA40" s="3">
        <v>0</v>
      </c>
      <c r="AB40" s="3">
        <v>0</v>
      </c>
      <c r="AC40" s="3">
        <v>0</v>
      </c>
      <c r="AE40" s="3">
        <v>0</v>
      </c>
      <c r="AF40" s="3">
        <v>0</v>
      </c>
      <c r="AG40" s="3">
        <v>0</v>
      </c>
      <c r="AI40" s="3">
        <v>0</v>
      </c>
      <c r="AJ40" s="3">
        <v>0</v>
      </c>
      <c r="AK40" s="3">
        <v>0</v>
      </c>
      <c r="AL40" s="3"/>
      <c r="AN40" s="3">
        <v>0</v>
      </c>
      <c r="AO40" s="3">
        <v>0</v>
      </c>
      <c r="AP40" s="3">
        <v>0</v>
      </c>
      <c r="AQ40" s="18"/>
      <c r="AR40" s="3">
        <v>0</v>
      </c>
      <c r="AS40" s="3">
        <v>0</v>
      </c>
      <c r="AT40" s="3">
        <v>0</v>
      </c>
      <c r="AU40" s="32">
        <f t="shared" si="4"/>
        <v>89</v>
      </c>
      <c r="AV40" s="3">
        <f t="shared" ref="AV40:AX72" si="5">SUM(R40,V40,AA40,AE40,AI40,AN40,AR40)</f>
        <v>380.03</v>
      </c>
      <c r="AW40" s="3">
        <f t="shared" si="5"/>
        <v>331.89</v>
      </c>
      <c r="AX40" s="3">
        <f t="shared" si="5"/>
        <v>388.02</v>
      </c>
      <c r="AY40" s="3">
        <f t="shared" si="3"/>
        <v>1099.94</v>
      </c>
    </row>
    <row r="41" spans="1:51" ht="13.5" thickBot="1" x14ac:dyDescent="0.25">
      <c r="A41" s="1" t="s">
        <v>34</v>
      </c>
      <c r="B41" s="9" t="s">
        <v>117</v>
      </c>
      <c r="C41" s="3">
        <v>0</v>
      </c>
      <c r="D41" s="4">
        <v>0</v>
      </c>
      <c r="F41" s="5"/>
      <c r="G41" s="9" t="s">
        <v>117</v>
      </c>
      <c r="H41" s="3">
        <v>0</v>
      </c>
      <c r="J41" s="3">
        <f t="shared" si="2"/>
        <v>0</v>
      </c>
      <c r="K41" s="1" t="s">
        <v>86</v>
      </c>
      <c r="L41" s="1" t="s">
        <v>122</v>
      </c>
      <c r="M41" s="1" t="s">
        <v>170</v>
      </c>
      <c r="N41" s="1">
        <v>5</v>
      </c>
      <c r="O41" s="1" t="s">
        <v>86</v>
      </c>
      <c r="P41" s="1" t="s">
        <v>34</v>
      </c>
      <c r="Q41" s="1">
        <v>5</v>
      </c>
      <c r="R41" s="3">
        <v>21.35</v>
      </c>
      <c r="S41" s="3">
        <v>18.649999999999999</v>
      </c>
      <c r="T41" s="3">
        <v>259.27</v>
      </c>
      <c r="V41" s="3">
        <v>0</v>
      </c>
      <c r="W41" s="3">
        <v>0</v>
      </c>
      <c r="X41" s="3">
        <v>0</v>
      </c>
      <c r="Y41" s="3"/>
      <c r="AA41" s="3">
        <v>0</v>
      </c>
      <c r="AB41" s="3">
        <v>0</v>
      </c>
      <c r="AC41" s="3">
        <v>0</v>
      </c>
      <c r="AE41" s="3">
        <v>0</v>
      </c>
      <c r="AF41" s="3">
        <v>0</v>
      </c>
      <c r="AG41" s="3">
        <v>0</v>
      </c>
      <c r="AI41" s="3">
        <v>0</v>
      </c>
      <c r="AJ41" s="3">
        <v>0</v>
      </c>
      <c r="AK41" s="3">
        <v>0</v>
      </c>
      <c r="AL41" s="3"/>
      <c r="AN41" s="3">
        <v>0</v>
      </c>
      <c r="AO41" s="3">
        <v>0</v>
      </c>
      <c r="AP41" s="3">
        <v>0</v>
      </c>
      <c r="AQ41" s="18"/>
      <c r="AR41" s="3">
        <v>0</v>
      </c>
      <c r="AS41" s="3">
        <v>0</v>
      </c>
      <c r="AT41" s="3">
        <v>0</v>
      </c>
      <c r="AU41" s="32">
        <f t="shared" si="4"/>
        <v>5</v>
      </c>
      <c r="AV41" s="3">
        <f t="shared" si="5"/>
        <v>21.35</v>
      </c>
      <c r="AW41" s="3">
        <f t="shared" si="5"/>
        <v>18.649999999999999</v>
      </c>
      <c r="AX41" s="3">
        <f t="shared" si="5"/>
        <v>259.27</v>
      </c>
      <c r="AY41" s="3">
        <f t="shared" si="3"/>
        <v>299.27</v>
      </c>
    </row>
    <row r="42" spans="1:51" ht="13.5" thickBot="1" x14ac:dyDescent="0.25">
      <c r="A42" s="1" t="s">
        <v>35</v>
      </c>
      <c r="B42" s="9" t="s">
        <v>117</v>
      </c>
      <c r="C42" s="3">
        <v>0</v>
      </c>
      <c r="D42" s="4">
        <v>0</v>
      </c>
      <c r="F42" s="5"/>
      <c r="G42" s="9" t="s">
        <v>117</v>
      </c>
      <c r="H42" s="3">
        <v>0</v>
      </c>
      <c r="J42" s="3">
        <f t="shared" si="2"/>
        <v>0</v>
      </c>
      <c r="K42" s="1" t="s">
        <v>86</v>
      </c>
      <c r="L42" s="1" t="s">
        <v>122</v>
      </c>
      <c r="M42" s="1" t="s">
        <v>170</v>
      </c>
      <c r="N42" s="1">
        <v>6</v>
      </c>
      <c r="O42" s="1" t="s">
        <v>86</v>
      </c>
      <c r="P42" s="1" t="s">
        <v>35</v>
      </c>
      <c r="Q42" s="1">
        <v>60</v>
      </c>
      <c r="R42" s="3">
        <v>256.2</v>
      </c>
      <c r="S42" s="3">
        <v>223.75</v>
      </c>
      <c r="T42" s="3">
        <v>259.27</v>
      </c>
      <c r="V42" s="3">
        <v>0</v>
      </c>
      <c r="W42" s="3">
        <v>0</v>
      </c>
      <c r="X42" s="3">
        <v>0</v>
      </c>
      <c r="Y42" s="3"/>
      <c r="AA42" s="3">
        <v>0</v>
      </c>
      <c r="AB42" s="3">
        <v>0</v>
      </c>
      <c r="AC42" s="3">
        <v>0</v>
      </c>
      <c r="AE42" s="3">
        <v>0</v>
      </c>
      <c r="AF42" s="3">
        <v>0</v>
      </c>
      <c r="AG42" s="3">
        <v>0</v>
      </c>
      <c r="AI42" s="3">
        <v>0</v>
      </c>
      <c r="AJ42" s="3">
        <v>0</v>
      </c>
      <c r="AK42" s="3">
        <v>0</v>
      </c>
      <c r="AL42" s="3"/>
      <c r="AN42" s="3">
        <v>0</v>
      </c>
      <c r="AO42" s="3">
        <v>0</v>
      </c>
      <c r="AP42" s="3">
        <v>0</v>
      </c>
      <c r="AQ42" s="18"/>
      <c r="AR42" s="3">
        <v>0</v>
      </c>
      <c r="AS42" s="3">
        <v>0</v>
      </c>
      <c r="AT42" s="3">
        <v>0</v>
      </c>
      <c r="AU42" s="32">
        <f t="shared" si="4"/>
        <v>60</v>
      </c>
      <c r="AV42" s="3">
        <f t="shared" si="5"/>
        <v>256.2</v>
      </c>
      <c r="AW42" s="3">
        <f t="shared" si="5"/>
        <v>223.75</v>
      </c>
      <c r="AX42" s="3">
        <f t="shared" si="5"/>
        <v>259.27</v>
      </c>
      <c r="AY42" s="3">
        <f t="shared" si="3"/>
        <v>739.22</v>
      </c>
    </row>
    <row r="43" spans="1:51" ht="13.5" thickBot="1" x14ac:dyDescent="0.25">
      <c r="A43" s="1" t="s">
        <v>36</v>
      </c>
      <c r="B43" s="9" t="s">
        <v>117</v>
      </c>
      <c r="C43" s="3">
        <v>0</v>
      </c>
      <c r="D43" s="4">
        <v>0</v>
      </c>
      <c r="F43" s="5"/>
      <c r="G43" s="9" t="s">
        <v>117</v>
      </c>
      <c r="H43" s="3">
        <v>0</v>
      </c>
      <c r="J43" s="3">
        <f t="shared" si="2"/>
        <v>0</v>
      </c>
      <c r="K43" s="1" t="s">
        <v>86</v>
      </c>
      <c r="L43" s="1" t="s">
        <v>122</v>
      </c>
      <c r="M43" s="1" t="s">
        <v>170</v>
      </c>
      <c r="N43" s="1">
        <v>7</v>
      </c>
      <c r="O43" s="1" t="s">
        <v>86</v>
      </c>
      <c r="P43" s="1" t="s">
        <v>36</v>
      </c>
      <c r="Q43" s="1">
        <f>80+325</f>
        <v>405</v>
      </c>
      <c r="R43" s="3">
        <v>3486.78</v>
      </c>
      <c r="S43" s="3">
        <v>3038.49</v>
      </c>
      <c r="T43" s="3">
        <v>1053.43</v>
      </c>
      <c r="V43" s="3">
        <v>0</v>
      </c>
      <c r="W43" s="3">
        <v>0</v>
      </c>
      <c r="X43" s="3">
        <v>0</v>
      </c>
      <c r="Y43" s="3"/>
      <c r="AA43" s="3">
        <v>0</v>
      </c>
      <c r="AB43" s="3">
        <v>0</v>
      </c>
      <c r="AC43" s="3">
        <v>0</v>
      </c>
      <c r="AE43" s="3">
        <v>0</v>
      </c>
      <c r="AF43" s="3">
        <v>0</v>
      </c>
      <c r="AG43" s="3">
        <v>0</v>
      </c>
      <c r="AI43" s="3">
        <v>0</v>
      </c>
      <c r="AJ43" s="3">
        <v>0</v>
      </c>
      <c r="AK43" s="3">
        <v>0</v>
      </c>
      <c r="AL43" s="3"/>
      <c r="AN43" s="3">
        <v>0</v>
      </c>
      <c r="AO43" s="3">
        <v>0</v>
      </c>
      <c r="AP43" s="3">
        <v>0</v>
      </c>
      <c r="AQ43" s="18"/>
      <c r="AR43" s="3">
        <v>0</v>
      </c>
      <c r="AS43" s="3">
        <v>0</v>
      </c>
      <c r="AT43" s="3">
        <v>0</v>
      </c>
      <c r="AU43" s="32">
        <f t="shared" si="4"/>
        <v>405</v>
      </c>
      <c r="AV43" s="3">
        <f t="shared" si="5"/>
        <v>3486.78</v>
      </c>
      <c r="AW43" s="3">
        <f t="shared" si="5"/>
        <v>3038.49</v>
      </c>
      <c r="AX43" s="3">
        <f t="shared" si="5"/>
        <v>1053.43</v>
      </c>
      <c r="AY43" s="3">
        <f t="shared" si="3"/>
        <v>7578.7000000000007</v>
      </c>
    </row>
    <row r="44" spans="1:51" ht="13.5" thickBot="1" x14ac:dyDescent="0.25">
      <c r="A44" s="1" t="s">
        <v>2</v>
      </c>
      <c r="B44" s="9" t="s">
        <v>117</v>
      </c>
      <c r="C44" s="3">
        <v>0</v>
      </c>
      <c r="D44" s="4">
        <v>0</v>
      </c>
      <c r="F44" s="5"/>
      <c r="G44" s="13" t="s">
        <v>119</v>
      </c>
      <c r="H44" s="3">
        <v>0</v>
      </c>
      <c r="J44" s="3">
        <f t="shared" si="2"/>
        <v>0</v>
      </c>
      <c r="K44" s="1" t="s">
        <v>86</v>
      </c>
      <c r="L44" s="1" t="s">
        <v>122</v>
      </c>
      <c r="M44" s="1" t="s">
        <v>170</v>
      </c>
      <c r="O44" s="1" t="s">
        <v>86</v>
      </c>
      <c r="P44" s="1" t="s">
        <v>2</v>
      </c>
      <c r="Q44" s="1">
        <v>0</v>
      </c>
      <c r="R44" s="3">
        <v>189.99</v>
      </c>
      <c r="S44" s="3">
        <v>0</v>
      </c>
      <c r="T44" s="3">
        <v>0</v>
      </c>
      <c r="V44" s="3">
        <v>0</v>
      </c>
      <c r="W44" s="3">
        <v>0</v>
      </c>
      <c r="X44" s="3">
        <v>0</v>
      </c>
      <c r="Y44" s="3"/>
      <c r="AA44" s="3">
        <v>0</v>
      </c>
      <c r="AB44" s="3">
        <v>0</v>
      </c>
      <c r="AC44" s="3">
        <v>0</v>
      </c>
      <c r="AE44" s="3">
        <v>0</v>
      </c>
      <c r="AF44" s="3">
        <v>0</v>
      </c>
      <c r="AG44" s="3">
        <v>0</v>
      </c>
      <c r="AI44" s="3">
        <v>0</v>
      </c>
      <c r="AJ44" s="3">
        <v>0</v>
      </c>
      <c r="AK44" s="3">
        <v>0</v>
      </c>
      <c r="AL44" s="3"/>
      <c r="AN44" s="3">
        <v>0</v>
      </c>
      <c r="AO44" s="3">
        <v>0</v>
      </c>
      <c r="AP44" s="3">
        <v>0</v>
      </c>
      <c r="AQ44" s="18"/>
      <c r="AR44" s="3">
        <v>0</v>
      </c>
      <c r="AS44" s="3">
        <v>0</v>
      </c>
      <c r="AT44" s="3">
        <v>0</v>
      </c>
      <c r="AU44" s="32">
        <f t="shared" si="4"/>
        <v>0</v>
      </c>
      <c r="AV44" s="3">
        <f t="shared" si="5"/>
        <v>189.99</v>
      </c>
      <c r="AW44" s="3">
        <f t="shared" si="5"/>
        <v>0</v>
      </c>
      <c r="AX44" s="3">
        <f t="shared" si="5"/>
        <v>0</v>
      </c>
      <c r="AY44" s="3">
        <f t="shared" si="3"/>
        <v>189.99</v>
      </c>
    </row>
    <row r="45" spans="1:51" ht="13.5" thickBot="1" x14ac:dyDescent="0.25">
      <c r="A45" s="1" t="s">
        <v>37</v>
      </c>
      <c r="B45" s="9" t="s">
        <v>117</v>
      </c>
      <c r="C45" s="3">
        <v>0</v>
      </c>
      <c r="D45" s="4">
        <v>0</v>
      </c>
      <c r="F45" s="5"/>
      <c r="G45" s="9" t="s">
        <v>117</v>
      </c>
      <c r="H45" s="3">
        <v>0</v>
      </c>
      <c r="J45" s="3">
        <f t="shared" si="2"/>
        <v>0</v>
      </c>
      <c r="K45" s="1" t="s">
        <v>86</v>
      </c>
      <c r="L45" s="1" t="s">
        <v>122</v>
      </c>
      <c r="M45" s="1" t="s">
        <v>170</v>
      </c>
      <c r="N45" s="1">
        <v>8</v>
      </c>
      <c r="O45" s="1" t="s">
        <v>86</v>
      </c>
      <c r="P45" s="1" t="s">
        <v>37</v>
      </c>
      <c r="Q45" s="1">
        <v>10</v>
      </c>
      <c r="R45" s="3">
        <v>42.7</v>
      </c>
      <c r="S45" s="3">
        <v>37.29</v>
      </c>
      <c r="T45" s="3">
        <v>259.27</v>
      </c>
      <c r="V45" s="3">
        <v>0</v>
      </c>
      <c r="W45" s="3">
        <v>0</v>
      </c>
      <c r="X45" s="3">
        <v>0</v>
      </c>
      <c r="Y45" s="3"/>
      <c r="AA45" s="3">
        <v>0</v>
      </c>
      <c r="AB45" s="3">
        <v>0</v>
      </c>
      <c r="AC45" s="3">
        <v>0</v>
      </c>
      <c r="AE45" s="3">
        <v>0</v>
      </c>
      <c r="AF45" s="3">
        <v>0</v>
      </c>
      <c r="AG45" s="3">
        <v>0</v>
      </c>
      <c r="AI45" s="3">
        <v>0</v>
      </c>
      <c r="AJ45" s="3">
        <v>0</v>
      </c>
      <c r="AK45" s="3">
        <v>0</v>
      </c>
      <c r="AL45" s="3"/>
      <c r="AN45" s="3">
        <v>0</v>
      </c>
      <c r="AO45" s="3">
        <v>0</v>
      </c>
      <c r="AP45" s="3">
        <v>0</v>
      </c>
      <c r="AQ45" s="18"/>
      <c r="AR45" s="3">
        <v>0</v>
      </c>
      <c r="AS45" s="3">
        <v>0</v>
      </c>
      <c r="AT45" s="3">
        <v>0</v>
      </c>
      <c r="AU45" s="32">
        <f t="shared" si="4"/>
        <v>10</v>
      </c>
      <c r="AV45" s="3">
        <f t="shared" si="5"/>
        <v>42.7</v>
      </c>
      <c r="AW45" s="3">
        <f t="shared" si="5"/>
        <v>37.29</v>
      </c>
      <c r="AX45" s="3">
        <f t="shared" si="5"/>
        <v>259.27</v>
      </c>
      <c r="AY45" s="3">
        <f t="shared" si="3"/>
        <v>339.26</v>
      </c>
    </row>
    <row r="46" spans="1:51" ht="13.5" thickBot="1" x14ac:dyDescent="0.25">
      <c r="A46" s="1" t="s">
        <v>131</v>
      </c>
      <c r="B46" s="9" t="s">
        <v>144</v>
      </c>
      <c r="C46" s="3">
        <v>0</v>
      </c>
      <c r="D46" s="4">
        <v>0</v>
      </c>
      <c r="F46" s="5"/>
      <c r="G46" s="9" t="s">
        <v>144</v>
      </c>
      <c r="H46" s="3">
        <v>0</v>
      </c>
      <c r="J46" s="3">
        <f t="shared" si="2"/>
        <v>0</v>
      </c>
      <c r="K46" s="1" t="s">
        <v>86</v>
      </c>
      <c r="L46" s="1" t="s">
        <v>122</v>
      </c>
      <c r="M46" s="55" t="s">
        <v>170</v>
      </c>
      <c r="O46" s="1" t="s">
        <v>86</v>
      </c>
      <c r="P46" s="1" t="s">
        <v>148</v>
      </c>
      <c r="Q46" s="1">
        <v>0</v>
      </c>
      <c r="R46" s="3">
        <v>367.71</v>
      </c>
      <c r="S46" s="3">
        <v>0</v>
      </c>
      <c r="T46" s="3">
        <v>0</v>
      </c>
      <c r="V46" s="3">
        <v>0</v>
      </c>
      <c r="W46" s="3">
        <v>0</v>
      </c>
      <c r="X46" s="3">
        <v>0</v>
      </c>
      <c r="Y46" s="3"/>
      <c r="AA46" s="3">
        <v>0</v>
      </c>
      <c r="AB46" s="3">
        <v>0</v>
      </c>
      <c r="AC46" s="3">
        <v>0</v>
      </c>
      <c r="AE46" s="3">
        <v>0</v>
      </c>
      <c r="AF46" s="3">
        <v>0</v>
      </c>
      <c r="AG46" s="3">
        <v>0</v>
      </c>
      <c r="AI46" s="3">
        <v>0</v>
      </c>
      <c r="AJ46" s="3">
        <v>0</v>
      </c>
      <c r="AK46" s="3">
        <v>0</v>
      </c>
      <c r="AL46" s="3"/>
      <c r="AN46" s="3">
        <v>0</v>
      </c>
      <c r="AO46" s="3">
        <v>0</v>
      </c>
      <c r="AP46" s="3">
        <v>0</v>
      </c>
      <c r="AQ46" s="18"/>
      <c r="AR46" s="3">
        <v>0</v>
      </c>
      <c r="AS46" s="3">
        <v>0</v>
      </c>
      <c r="AT46" s="3">
        <v>0</v>
      </c>
      <c r="AU46" s="32">
        <f t="shared" si="4"/>
        <v>0</v>
      </c>
      <c r="AV46" s="3">
        <f t="shared" si="5"/>
        <v>367.71</v>
      </c>
      <c r="AW46" s="3">
        <f t="shared" si="5"/>
        <v>0</v>
      </c>
      <c r="AX46" s="3">
        <f t="shared" si="5"/>
        <v>0</v>
      </c>
      <c r="AY46" s="3">
        <f t="shared" si="3"/>
        <v>367.71</v>
      </c>
    </row>
    <row r="47" spans="1:51" ht="13.5" thickBot="1" x14ac:dyDescent="0.25">
      <c r="A47" s="1" t="s">
        <v>131</v>
      </c>
      <c r="B47" s="9" t="s">
        <v>143</v>
      </c>
      <c r="C47" s="3">
        <v>0</v>
      </c>
      <c r="D47" s="4">
        <v>0</v>
      </c>
      <c r="F47" s="5"/>
      <c r="G47" s="9" t="s">
        <v>144</v>
      </c>
      <c r="H47" s="3">
        <v>0</v>
      </c>
      <c r="J47" s="3">
        <f t="shared" si="2"/>
        <v>0</v>
      </c>
      <c r="K47" s="1" t="s">
        <v>86</v>
      </c>
      <c r="L47" s="1" t="s">
        <v>107</v>
      </c>
      <c r="M47" s="1" t="s">
        <v>157</v>
      </c>
      <c r="O47" s="1" t="s">
        <v>86</v>
      </c>
      <c r="P47" s="1" t="s">
        <v>148</v>
      </c>
      <c r="R47" s="3">
        <v>0</v>
      </c>
      <c r="S47" s="3">
        <v>0</v>
      </c>
      <c r="T47" s="3">
        <v>0</v>
      </c>
      <c r="V47" s="3">
        <v>0</v>
      </c>
      <c r="W47" s="3">
        <v>0</v>
      </c>
      <c r="X47" s="3">
        <v>0</v>
      </c>
      <c r="Y47" s="3"/>
      <c r="AA47" s="3">
        <v>0</v>
      </c>
      <c r="AB47" s="3">
        <v>0</v>
      </c>
      <c r="AC47" s="3">
        <v>0</v>
      </c>
      <c r="AE47" s="3">
        <v>0</v>
      </c>
      <c r="AF47" s="3">
        <v>0</v>
      </c>
      <c r="AG47" s="3">
        <v>0</v>
      </c>
      <c r="AI47" s="3">
        <v>0</v>
      </c>
      <c r="AJ47" s="3">
        <v>0</v>
      </c>
      <c r="AK47" s="3">
        <v>0</v>
      </c>
      <c r="AL47" s="3"/>
      <c r="AN47" s="3">
        <v>0</v>
      </c>
      <c r="AO47" s="3">
        <v>0</v>
      </c>
      <c r="AP47" s="3">
        <v>0</v>
      </c>
      <c r="AQ47" s="18"/>
      <c r="AR47" s="3">
        <v>0</v>
      </c>
      <c r="AS47" s="3">
        <v>0</v>
      </c>
      <c r="AT47" s="3">
        <v>0</v>
      </c>
      <c r="AU47" s="32">
        <f t="shared" si="4"/>
        <v>0</v>
      </c>
      <c r="AV47" s="3">
        <f t="shared" si="5"/>
        <v>0</v>
      </c>
      <c r="AW47" s="3">
        <f t="shared" si="5"/>
        <v>0</v>
      </c>
      <c r="AX47" s="3">
        <f t="shared" si="5"/>
        <v>0</v>
      </c>
      <c r="AY47" s="3">
        <f t="shared" si="3"/>
        <v>0</v>
      </c>
    </row>
    <row r="48" spans="1:51" ht="13.5" thickBot="1" x14ac:dyDescent="0.25">
      <c r="A48" s="1" t="s">
        <v>164</v>
      </c>
      <c r="B48" s="9" t="s">
        <v>143</v>
      </c>
      <c r="C48" s="3">
        <v>0</v>
      </c>
      <c r="D48" s="4">
        <v>0</v>
      </c>
      <c r="F48" s="5"/>
      <c r="G48" s="9" t="s">
        <v>144</v>
      </c>
      <c r="H48" s="3">
        <v>0</v>
      </c>
      <c r="J48" s="3">
        <f t="shared" si="2"/>
        <v>0</v>
      </c>
      <c r="K48" s="1" t="s">
        <v>86</v>
      </c>
      <c r="L48" s="1" t="s">
        <v>122</v>
      </c>
      <c r="M48" s="1" t="s">
        <v>182</v>
      </c>
      <c r="O48" s="1" t="s">
        <v>86</v>
      </c>
      <c r="P48" s="1" t="s">
        <v>185</v>
      </c>
      <c r="Q48" s="1">
        <v>1</v>
      </c>
      <c r="R48" s="3">
        <v>4.2699999999999996</v>
      </c>
      <c r="S48" s="3">
        <v>0</v>
      </c>
      <c r="T48" s="3">
        <v>0</v>
      </c>
      <c r="V48" s="3">
        <v>0</v>
      </c>
      <c r="W48" s="3">
        <v>0</v>
      </c>
      <c r="X48" s="3">
        <v>0</v>
      </c>
      <c r="Y48" s="3"/>
      <c r="AA48" s="3">
        <v>0</v>
      </c>
      <c r="AB48" s="3">
        <v>0</v>
      </c>
      <c r="AC48" s="3">
        <v>0</v>
      </c>
      <c r="AE48" s="3">
        <v>0</v>
      </c>
      <c r="AF48" s="3">
        <v>0</v>
      </c>
      <c r="AG48" s="3">
        <v>0</v>
      </c>
      <c r="AI48" s="3">
        <v>0</v>
      </c>
      <c r="AJ48" s="3">
        <v>0</v>
      </c>
      <c r="AK48" s="3">
        <v>0</v>
      </c>
      <c r="AL48" s="3"/>
      <c r="AN48" s="3">
        <v>0</v>
      </c>
      <c r="AO48" s="3">
        <v>0</v>
      </c>
      <c r="AP48" s="3">
        <v>0</v>
      </c>
      <c r="AQ48" s="18"/>
      <c r="AR48" s="3">
        <v>0</v>
      </c>
      <c r="AS48" s="3">
        <v>0</v>
      </c>
      <c r="AT48" s="3">
        <v>0</v>
      </c>
      <c r="AU48" s="32">
        <f t="shared" si="4"/>
        <v>1</v>
      </c>
      <c r="AV48" s="3">
        <f t="shared" si="5"/>
        <v>4.2699999999999996</v>
      </c>
      <c r="AW48" s="3">
        <f t="shared" si="5"/>
        <v>0</v>
      </c>
      <c r="AX48" s="3">
        <f t="shared" si="5"/>
        <v>0</v>
      </c>
      <c r="AY48" s="3">
        <f t="shared" si="3"/>
        <v>4.2699999999999996</v>
      </c>
    </row>
    <row r="49" spans="1:54" s="56" customFormat="1" ht="13.5" thickBot="1" x14ac:dyDescent="0.25">
      <c r="A49" s="56" t="s">
        <v>186</v>
      </c>
      <c r="B49" s="57" t="s">
        <v>143</v>
      </c>
      <c r="C49" s="58">
        <f>328.5+890.6+930.75+817.6+886.95+876+94.9+724.68+878.4+904.02+849.12+142.74+764.36+900.16+911.8+915.68+931.2+976.85+927.96+993.08+972.73+927.96+993.08+1039.29+1041.88+2254.56+2322.88</f>
        <v>25197.730000000007</v>
      </c>
      <c r="D49" s="59">
        <v>0</v>
      </c>
      <c r="F49" s="60"/>
      <c r="G49" s="57" t="s">
        <v>144</v>
      </c>
      <c r="H49" s="58">
        <v>0</v>
      </c>
      <c r="I49" s="65"/>
      <c r="J49" s="58">
        <f t="shared" si="2"/>
        <v>25197.730000000007</v>
      </c>
      <c r="K49" s="56" t="s">
        <v>86</v>
      </c>
      <c r="O49" s="56" t="s">
        <v>86</v>
      </c>
      <c r="P49" s="56" t="s">
        <v>187</v>
      </c>
      <c r="Q49" s="56">
        <v>0</v>
      </c>
      <c r="R49" s="58">
        <v>0</v>
      </c>
      <c r="S49" s="58">
        <v>0</v>
      </c>
      <c r="T49" s="58">
        <v>0</v>
      </c>
      <c r="U49" s="61"/>
      <c r="V49" s="58">
        <v>0</v>
      </c>
      <c r="W49" s="58">
        <v>0</v>
      </c>
      <c r="X49" s="58">
        <v>0</v>
      </c>
      <c r="Y49" s="58"/>
      <c r="Z49" s="61"/>
      <c r="AA49" s="58">
        <v>0</v>
      </c>
      <c r="AB49" s="58">
        <v>0</v>
      </c>
      <c r="AC49" s="58">
        <v>0</v>
      </c>
      <c r="AD49" s="62"/>
      <c r="AE49" s="58">
        <v>0</v>
      </c>
      <c r="AF49" s="58">
        <v>0</v>
      </c>
      <c r="AG49" s="58">
        <v>0</v>
      </c>
      <c r="AH49" s="62"/>
      <c r="AI49" s="58">
        <v>0</v>
      </c>
      <c r="AJ49" s="58">
        <v>0</v>
      </c>
      <c r="AK49" s="58">
        <v>0</v>
      </c>
      <c r="AL49" s="58"/>
      <c r="AM49" s="62"/>
      <c r="AN49" s="58">
        <v>0</v>
      </c>
      <c r="AO49" s="58">
        <v>0</v>
      </c>
      <c r="AP49" s="58">
        <v>0</v>
      </c>
      <c r="AQ49" s="62"/>
      <c r="AR49" s="58">
        <v>0</v>
      </c>
      <c r="AS49" s="58">
        <v>0</v>
      </c>
      <c r="AT49" s="58">
        <v>0</v>
      </c>
      <c r="AU49" s="63">
        <f t="shared" si="4"/>
        <v>0</v>
      </c>
      <c r="AV49" s="58">
        <f t="shared" si="5"/>
        <v>0</v>
      </c>
      <c r="AW49" s="58">
        <f t="shared" si="5"/>
        <v>0</v>
      </c>
      <c r="AX49" s="58">
        <f t="shared" si="5"/>
        <v>0</v>
      </c>
      <c r="AY49" s="58">
        <f t="shared" si="3"/>
        <v>0</v>
      </c>
    </row>
    <row r="50" spans="1:54" ht="13.5" thickBot="1" x14ac:dyDescent="0.25">
      <c r="A50" s="1" t="s">
        <v>190</v>
      </c>
      <c r="B50" s="9" t="s">
        <v>143</v>
      </c>
      <c r="C50" s="3">
        <v>0</v>
      </c>
      <c r="D50" s="4">
        <v>0</v>
      </c>
      <c r="F50" s="5"/>
      <c r="G50" s="9" t="s">
        <v>144</v>
      </c>
      <c r="H50" s="3">
        <v>0</v>
      </c>
      <c r="J50" s="3">
        <f t="shared" si="2"/>
        <v>0</v>
      </c>
      <c r="K50" s="1" t="s">
        <v>86</v>
      </c>
      <c r="L50" s="1" t="s">
        <v>122</v>
      </c>
      <c r="M50" s="1" t="s">
        <v>178</v>
      </c>
      <c r="O50" s="1" t="s">
        <v>86</v>
      </c>
      <c r="P50" s="1" t="s">
        <v>187</v>
      </c>
      <c r="Q50" s="1">
        <v>5</v>
      </c>
      <c r="R50" s="3">
        <v>0</v>
      </c>
      <c r="S50" s="3">
        <v>0</v>
      </c>
      <c r="T50" s="3">
        <v>-193.1</v>
      </c>
      <c r="V50" s="3">
        <v>0</v>
      </c>
      <c r="W50" s="3">
        <v>0</v>
      </c>
      <c r="X50" s="3">
        <v>0</v>
      </c>
      <c r="Y50" s="3"/>
      <c r="AA50" s="3">
        <v>0</v>
      </c>
      <c r="AB50" s="3">
        <v>0</v>
      </c>
      <c r="AC50" s="3">
        <v>0</v>
      </c>
      <c r="AE50" s="3">
        <v>0</v>
      </c>
      <c r="AF50" s="3">
        <v>0</v>
      </c>
      <c r="AG50" s="3">
        <v>0</v>
      </c>
      <c r="AI50" s="3">
        <v>0</v>
      </c>
      <c r="AJ50" s="3">
        <v>0</v>
      </c>
      <c r="AK50" s="3">
        <v>0</v>
      </c>
      <c r="AL50" s="3"/>
      <c r="AN50" s="3">
        <v>0</v>
      </c>
      <c r="AO50" s="3">
        <v>0</v>
      </c>
      <c r="AP50" s="3">
        <v>0</v>
      </c>
      <c r="AQ50" s="18"/>
      <c r="AR50" s="3">
        <v>0</v>
      </c>
      <c r="AS50" s="3">
        <v>0</v>
      </c>
      <c r="AT50" s="3">
        <v>0</v>
      </c>
      <c r="AU50" s="32">
        <f t="shared" si="4"/>
        <v>5</v>
      </c>
      <c r="AV50" s="3">
        <f t="shared" si="5"/>
        <v>0</v>
      </c>
      <c r="AW50" s="3">
        <f t="shared" si="5"/>
        <v>0</v>
      </c>
      <c r="AX50" s="3">
        <f t="shared" si="5"/>
        <v>-193.1</v>
      </c>
      <c r="AY50" s="3">
        <f t="shared" si="3"/>
        <v>-193.1</v>
      </c>
    </row>
    <row r="51" spans="1:54" ht="13.5" thickBot="1" x14ac:dyDescent="0.25">
      <c r="A51" s="1" t="s">
        <v>163</v>
      </c>
      <c r="B51" s="9" t="s">
        <v>143</v>
      </c>
      <c r="C51" s="3">
        <v>0</v>
      </c>
      <c r="D51" s="4">
        <v>0</v>
      </c>
      <c r="F51" s="5"/>
      <c r="G51" s="9" t="s">
        <v>144</v>
      </c>
      <c r="H51" s="3">
        <v>0</v>
      </c>
      <c r="J51" s="3">
        <f t="shared" si="2"/>
        <v>0</v>
      </c>
      <c r="K51" s="1" t="s">
        <v>86</v>
      </c>
      <c r="L51" s="1" t="s">
        <v>122</v>
      </c>
      <c r="M51" s="1" t="s">
        <v>178</v>
      </c>
      <c r="O51" s="1" t="s">
        <v>86</v>
      </c>
      <c r="P51" s="1" t="s">
        <v>189</v>
      </c>
      <c r="Q51" s="1">
        <v>0</v>
      </c>
      <c r="R51" s="3">
        <v>189.99</v>
      </c>
      <c r="S51" s="3">
        <v>0</v>
      </c>
      <c r="T51" s="3">
        <v>0</v>
      </c>
      <c r="V51" s="3">
        <v>0</v>
      </c>
      <c r="W51" s="3">
        <v>0</v>
      </c>
      <c r="X51" s="3">
        <v>0</v>
      </c>
      <c r="Y51" s="3"/>
      <c r="AA51" s="3">
        <v>0</v>
      </c>
      <c r="AB51" s="3">
        <v>0</v>
      </c>
      <c r="AC51" s="3">
        <v>0</v>
      </c>
      <c r="AE51" s="3">
        <v>0</v>
      </c>
      <c r="AF51" s="3">
        <v>0</v>
      </c>
      <c r="AG51" s="3">
        <v>0</v>
      </c>
      <c r="AI51" s="3">
        <v>0</v>
      </c>
      <c r="AJ51" s="3">
        <v>0</v>
      </c>
      <c r="AK51" s="3">
        <v>0</v>
      </c>
      <c r="AL51" s="3"/>
      <c r="AN51" s="3">
        <v>0</v>
      </c>
      <c r="AO51" s="3">
        <v>0</v>
      </c>
      <c r="AP51" s="3">
        <v>0</v>
      </c>
      <c r="AQ51" s="18"/>
      <c r="AR51" s="3">
        <v>0</v>
      </c>
      <c r="AS51" s="3">
        <v>0</v>
      </c>
      <c r="AT51" s="3">
        <v>0</v>
      </c>
      <c r="AU51" s="32">
        <f t="shared" si="4"/>
        <v>0</v>
      </c>
      <c r="AV51" s="3">
        <f t="shared" si="5"/>
        <v>189.99</v>
      </c>
      <c r="AW51" s="3">
        <f t="shared" si="5"/>
        <v>0</v>
      </c>
      <c r="AX51" s="3">
        <f t="shared" si="5"/>
        <v>0</v>
      </c>
      <c r="AY51" s="3">
        <f t="shared" si="3"/>
        <v>189.99</v>
      </c>
    </row>
    <row r="52" spans="1:54" ht="13.5" thickBot="1" x14ac:dyDescent="0.25">
      <c r="A52" s="1" t="s">
        <v>165</v>
      </c>
      <c r="B52" s="9" t="s">
        <v>143</v>
      </c>
      <c r="C52" s="3">
        <v>0</v>
      </c>
      <c r="D52" s="4">
        <v>0</v>
      </c>
      <c r="F52" s="5"/>
      <c r="G52" s="9" t="s">
        <v>143</v>
      </c>
      <c r="H52" s="3">
        <v>0</v>
      </c>
      <c r="J52" s="3">
        <f t="shared" si="2"/>
        <v>0</v>
      </c>
      <c r="K52" s="1" t="s">
        <v>166</v>
      </c>
      <c r="L52" s="1" t="s">
        <v>122</v>
      </c>
      <c r="M52" s="1" t="s">
        <v>168</v>
      </c>
      <c r="O52" s="1" t="s">
        <v>167</v>
      </c>
      <c r="P52" s="1" t="s">
        <v>165</v>
      </c>
      <c r="Q52" s="1">
        <v>0</v>
      </c>
      <c r="R52" s="3">
        <v>367.71</v>
      </c>
      <c r="S52" s="3">
        <v>0</v>
      </c>
      <c r="T52" s="3">
        <v>0</v>
      </c>
      <c r="V52" s="3">
        <v>0</v>
      </c>
      <c r="W52" s="3">
        <v>0</v>
      </c>
      <c r="X52" s="3">
        <v>0</v>
      </c>
      <c r="Y52" s="3"/>
      <c r="AA52" s="3">
        <v>0</v>
      </c>
      <c r="AB52" s="3">
        <v>0</v>
      </c>
      <c r="AC52" s="3">
        <v>0</v>
      </c>
      <c r="AE52" s="3">
        <v>0</v>
      </c>
      <c r="AF52" s="3">
        <v>0</v>
      </c>
      <c r="AG52" s="3">
        <v>0</v>
      </c>
      <c r="AI52" s="3">
        <v>0</v>
      </c>
      <c r="AJ52" s="3">
        <v>0</v>
      </c>
      <c r="AK52" s="3">
        <v>0</v>
      </c>
      <c r="AL52" s="3"/>
      <c r="AN52" s="3">
        <v>0</v>
      </c>
      <c r="AO52" s="3">
        <v>0</v>
      </c>
      <c r="AP52" s="3">
        <v>0</v>
      </c>
      <c r="AQ52" s="18"/>
      <c r="AR52" s="3">
        <v>0</v>
      </c>
      <c r="AS52" s="3">
        <v>0</v>
      </c>
      <c r="AT52" s="3">
        <v>0</v>
      </c>
      <c r="AU52" s="32">
        <f t="shared" si="4"/>
        <v>0</v>
      </c>
      <c r="AV52" s="3">
        <f t="shared" si="5"/>
        <v>367.71</v>
      </c>
      <c r="AW52" s="3">
        <f t="shared" si="5"/>
        <v>0</v>
      </c>
      <c r="AX52" s="3">
        <f t="shared" si="5"/>
        <v>0</v>
      </c>
      <c r="AY52" s="3">
        <f t="shared" ref="AY52" si="6">SUM(AV52:AX52)</f>
        <v>367.71</v>
      </c>
    </row>
    <row r="53" spans="1:54" s="56" customFormat="1" ht="13.5" thickBot="1" x14ac:dyDescent="0.25">
      <c r="A53" s="56" t="s">
        <v>188</v>
      </c>
      <c r="B53" s="57" t="s">
        <v>143</v>
      </c>
      <c r="C53" s="58">
        <f>142.68+34.8+156.95+197.1+208.05+178.85+197.1+197.1+193.92+179.34+197.64+201.3+196.12+201.76+201.76+201.76+201.76+213.05+223.85+203.5+219.78+215.71+203.5+69.19+162.26+239.12+38.43</f>
        <v>4876.380000000001</v>
      </c>
      <c r="D53" s="59">
        <f>148.51+36.22+159.59+200.41+211.54+181.85+200.41+200.41+22.27+175.27+182.73+201.37+205.1+190.18+193.91+193.91+193.91+193.91+197.64+205.1+186.46+201.37+197.64+186.46+205.1+208.83+33.56+503.94</f>
        <v>5217.5999999999985</v>
      </c>
      <c r="F53" s="60"/>
      <c r="G53" s="57" t="s">
        <v>144</v>
      </c>
      <c r="H53" s="58">
        <v>0</v>
      </c>
      <c r="I53" s="65"/>
      <c r="J53" s="58">
        <f t="shared" si="2"/>
        <v>10093.98</v>
      </c>
      <c r="K53" s="56" t="s">
        <v>86</v>
      </c>
      <c r="O53" s="56" t="s">
        <v>86</v>
      </c>
      <c r="P53" s="56" t="s">
        <v>148</v>
      </c>
      <c r="Q53" s="56">
        <v>0</v>
      </c>
      <c r="R53" s="58">
        <v>0</v>
      </c>
      <c r="S53" s="58">
        <v>0</v>
      </c>
      <c r="T53" s="58">
        <v>0</v>
      </c>
      <c r="U53" s="61"/>
      <c r="V53" s="58">
        <v>0</v>
      </c>
      <c r="W53" s="58">
        <v>0</v>
      </c>
      <c r="X53" s="58">
        <v>0</v>
      </c>
      <c r="Y53" s="58"/>
      <c r="Z53" s="61"/>
      <c r="AA53" s="58">
        <v>0</v>
      </c>
      <c r="AB53" s="58">
        <v>0</v>
      </c>
      <c r="AC53" s="58">
        <v>0</v>
      </c>
      <c r="AD53" s="62"/>
      <c r="AE53" s="58">
        <v>0</v>
      </c>
      <c r="AF53" s="58">
        <v>0</v>
      </c>
      <c r="AG53" s="58">
        <v>0</v>
      </c>
      <c r="AH53" s="62"/>
      <c r="AI53" s="58">
        <v>0</v>
      </c>
      <c r="AJ53" s="58">
        <v>0</v>
      </c>
      <c r="AK53" s="58">
        <v>0</v>
      </c>
      <c r="AL53" s="58"/>
      <c r="AM53" s="62"/>
      <c r="AN53" s="58">
        <v>0</v>
      </c>
      <c r="AO53" s="58">
        <v>0</v>
      </c>
      <c r="AP53" s="58">
        <v>0</v>
      </c>
      <c r="AQ53" s="62"/>
      <c r="AR53" s="58">
        <v>0</v>
      </c>
      <c r="AS53" s="58">
        <v>0</v>
      </c>
      <c r="AT53" s="58">
        <v>0</v>
      </c>
      <c r="AU53" s="63">
        <f t="shared" si="4"/>
        <v>0</v>
      </c>
      <c r="AV53" s="58">
        <f t="shared" si="5"/>
        <v>0</v>
      </c>
      <c r="AW53" s="58">
        <f t="shared" si="5"/>
        <v>0</v>
      </c>
      <c r="AX53" s="58">
        <f t="shared" si="5"/>
        <v>0</v>
      </c>
      <c r="AY53" s="58">
        <f t="shared" si="3"/>
        <v>0</v>
      </c>
    </row>
    <row r="54" spans="1:54" ht="13.5" thickBot="1" x14ac:dyDescent="0.25">
      <c r="A54" s="1" t="s">
        <v>180</v>
      </c>
      <c r="B54" s="9" t="s">
        <v>143</v>
      </c>
      <c r="C54" s="3">
        <v>0</v>
      </c>
      <c r="D54" s="4">
        <v>0</v>
      </c>
      <c r="F54" s="5"/>
      <c r="G54" s="9" t="s">
        <v>143</v>
      </c>
      <c r="H54" s="3">
        <v>0</v>
      </c>
      <c r="J54" s="3">
        <f t="shared" si="2"/>
        <v>0</v>
      </c>
      <c r="K54" s="1" t="s">
        <v>166</v>
      </c>
      <c r="L54" s="1" t="s">
        <v>122</v>
      </c>
      <c r="M54" s="1" t="s">
        <v>179</v>
      </c>
      <c r="O54" s="1" t="s">
        <v>167</v>
      </c>
      <c r="P54" s="1" t="s">
        <v>165</v>
      </c>
      <c r="Q54" s="1">
        <v>0</v>
      </c>
      <c r="R54" s="3">
        <v>99.54</v>
      </c>
      <c r="S54" s="3">
        <v>0</v>
      </c>
      <c r="T54" s="3">
        <v>0</v>
      </c>
      <c r="V54" s="3">
        <v>0</v>
      </c>
      <c r="W54" s="3">
        <v>0</v>
      </c>
      <c r="X54" s="3">
        <v>0</v>
      </c>
      <c r="Y54" s="3"/>
      <c r="AA54" s="3">
        <v>0</v>
      </c>
      <c r="AB54" s="3">
        <v>0</v>
      </c>
      <c r="AC54" s="3">
        <v>0</v>
      </c>
      <c r="AE54" s="3">
        <v>0</v>
      </c>
      <c r="AF54" s="3">
        <v>0</v>
      </c>
      <c r="AG54" s="3">
        <v>0</v>
      </c>
      <c r="AI54" s="3">
        <v>0</v>
      </c>
      <c r="AJ54" s="3">
        <v>0</v>
      </c>
      <c r="AK54" s="3">
        <v>0</v>
      </c>
      <c r="AL54" s="3"/>
      <c r="AN54" s="3">
        <v>0</v>
      </c>
      <c r="AO54" s="3">
        <v>0</v>
      </c>
      <c r="AP54" s="3">
        <v>0</v>
      </c>
      <c r="AQ54" s="18"/>
      <c r="AR54" s="3">
        <v>0</v>
      </c>
      <c r="AS54" s="3">
        <v>0</v>
      </c>
      <c r="AT54" s="3">
        <v>0</v>
      </c>
      <c r="AU54" s="32">
        <f t="shared" si="4"/>
        <v>0</v>
      </c>
      <c r="AV54" s="3">
        <f t="shared" si="5"/>
        <v>99.54</v>
      </c>
      <c r="AW54" s="3">
        <f t="shared" si="5"/>
        <v>0</v>
      </c>
      <c r="AX54" s="3">
        <f t="shared" si="5"/>
        <v>0</v>
      </c>
      <c r="AY54" s="3">
        <f t="shared" si="3"/>
        <v>99.54</v>
      </c>
    </row>
    <row r="55" spans="1:54" ht="13.5" thickBot="1" x14ac:dyDescent="0.25">
      <c r="A55" s="1" t="s">
        <v>152</v>
      </c>
      <c r="B55" s="9" t="s">
        <v>143</v>
      </c>
      <c r="C55" s="3">
        <v>0</v>
      </c>
      <c r="D55" s="4">
        <v>0</v>
      </c>
      <c r="F55" s="5"/>
      <c r="G55" s="9" t="s">
        <v>143</v>
      </c>
      <c r="H55" s="3">
        <v>0</v>
      </c>
      <c r="J55" s="3">
        <f t="shared" si="2"/>
        <v>0</v>
      </c>
      <c r="K55" s="1" t="s">
        <v>166</v>
      </c>
      <c r="L55" s="1" t="s">
        <v>122</v>
      </c>
      <c r="M55" s="1" t="s">
        <v>179</v>
      </c>
      <c r="O55" s="1" t="s">
        <v>167</v>
      </c>
      <c r="P55" s="1" t="str">
        <f>A55</f>
        <v>79-2351-01</v>
      </c>
      <c r="Q55" s="1">
        <v>0</v>
      </c>
      <c r="R55" s="3">
        <v>220.52</v>
      </c>
      <c r="S55" s="3">
        <v>0</v>
      </c>
      <c r="T55" s="3">
        <v>0</v>
      </c>
      <c r="V55" s="3">
        <v>0</v>
      </c>
      <c r="W55" s="3">
        <v>0</v>
      </c>
      <c r="X55" s="3">
        <v>0</v>
      </c>
      <c r="Y55" s="3"/>
      <c r="AA55" s="3">
        <v>0</v>
      </c>
      <c r="AB55" s="3">
        <v>0</v>
      </c>
      <c r="AC55" s="3">
        <v>0</v>
      </c>
      <c r="AE55" s="3">
        <v>0</v>
      </c>
      <c r="AF55" s="3">
        <v>0</v>
      </c>
      <c r="AG55" s="3">
        <v>0</v>
      </c>
      <c r="AI55" s="3">
        <v>0</v>
      </c>
      <c r="AJ55" s="3">
        <v>0</v>
      </c>
      <c r="AK55" s="3">
        <v>0</v>
      </c>
      <c r="AL55" s="3"/>
      <c r="AN55" s="3">
        <v>0</v>
      </c>
      <c r="AO55" s="3">
        <v>0</v>
      </c>
      <c r="AP55" s="3">
        <v>0</v>
      </c>
      <c r="AQ55" s="18"/>
      <c r="AR55" s="3">
        <v>0</v>
      </c>
      <c r="AS55" s="3">
        <v>0</v>
      </c>
      <c r="AT55" s="3">
        <v>0</v>
      </c>
      <c r="AU55" s="32">
        <f t="shared" si="4"/>
        <v>0</v>
      </c>
      <c r="AV55" s="3">
        <f t="shared" si="5"/>
        <v>220.52</v>
      </c>
      <c r="AW55" s="3">
        <f t="shared" si="5"/>
        <v>0</v>
      </c>
      <c r="AX55" s="3">
        <f t="shared" si="5"/>
        <v>0</v>
      </c>
      <c r="AY55" s="3">
        <f t="shared" si="3"/>
        <v>220.52</v>
      </c>
    </row>
    <row r="56" spans="1:54" ht="13.5" thickBot="1" x14ac:dyDescent="0.25">
      <c r="A56" s="1" t="s">
        <v>38</v>
      </c>
      <c r="B56" s="9" t="s">
        <v>117</v>
      </c>
      <c r="C56" s="3">
        <v>0</v>
      </c>
      <c r="D56" s="4">
        <v>0</v>
      </c>
      <c r="F56" s="5"/>
      <c r="G56" s="74" t="s">
        <v>117</v>
      </c>
      <c r="H56" s="3">
        <v>0</v>
      </c>
      <c r="J56" s="3">
        <f t="shared" si="2"/>
        <v>0</v>
      </c>
      <c r="K56" s="1" t="s">
        <v>87</v>
      </c>
      <c r="L56" s="1" t="s">
        <v>122</v>
      </c>
      <c r="M56" s="1" t="s">
        <v>184</v>
      </c>
      <c r="O56" s="1" t="s">
        <v>87</v>
      </c>
      <c r="P56" s="1" t="s">
        <v>38</v>
      </c>
      <c r="Q56" s="1">
        <v>131</v>
      </c>
      <c r="R56" s="3">
        <v>559.37</v>
      </c>
      <c r="S56" s="3">
        <v>488.51</v>
      </c>
      <c r="T56" s="3">
        <v>263.82</v>
      </c>
      <c r="V56" s="3">
        <v>0</v>
      </c>
      <c r="W56" s="3">
        <v>0</v>
      </c>
      <c r="X56" s="3">
        <v>0</v>
      </c>
      <c r="Y56" s="3"/>
      <c r="AA56" s="3">
        <v>0</v>
      </c>
      <c r="AB56" s="3">
        <v>0</v>
      </c>
      <c r="AC56" s="3">
        <v>0</v>
      </c>
      <c r="AE56" s="3">
        <v>0</v>
      </c>
      <c r="AF56" s="3">
        <v>0</v>
      </c>
      <c r="AG56" s="3">
        <v>0</v>
      </c>
      <c r="AI56" s="3">
        <v>0</v>
      </c>
      <c r="AJ56" s="3">
        <v>0</v>
      </c>
      <c r="AK56" s="3">
        <v>0</v>
      </c>
      <c r="AL56" s="3"/>
      <c r="AN56" s="3">
        <v>0</v>
      </c>
      <c r="AO56" s="3">
        <v>0</v>
      </c>
      <c r="AP56" s="3">
        <v>0</v>
      </c>
      <c r="AQ56" s="18"/>
      <c r="AR56" s="3">
        <v>0</v>
      </c>
      <c r="AS56" s="3">
        <v>0</v>
      </c>
      <c r="AT56" s="3">
        <v>0</v>
      </c>
      <c r="AU56" s="32">
        <f t="shared" si="4"/>
        <v>131</v>
      </c>
      <c r="AV56" s="3">
        <f t="shared" si="5"/>
        <v>559.37</v>
      </c>
      <c r="AW56" s="3">
        <f t="shared" si="5"/>
        <v>488.51</v>
      </c>
      <c r="AX56" s="3">
        <f t="shared" si="5"/>
        <v>263.82</v>
      </c>
      <c r="AY56" s="3">
        <f t="shared" si="3"/>
        <v>1311.7</v>
      </c>
    </row>
    <row r="57" spans="1:54" ht="13.5" thickBot="1" x14ac:dyDescent="0.25">
      <c r="A57" s="1" t="s">
        <v>39</v>
      </c>
      <c r="B57" s="9" t="s">
        <v>117</v>
      </c>
      <c r="C57" s="3">
        <v>0</v>
      </c>
      <c r="D57" s="4">
        <v>0</v>
      </c>
      <c r="F57" s="5"/>
      <c r="G57" s="74" t="s">
        <v>117</v>
      </c>
      <c r="H57" s="3">
        <v>0</v>
      </c>
      <c r="J57" s="3">
        <f t="shared" si="2"/>
        <v>0</v>
      </c>
      <c r="K57" s="1" t="s">
        <v>87</v>
      </c>
      <c r="L57" s="1" t="s">
        <v>122</v>
      </c>
      <c r="M57" s="1" t="s">
        <v>184</v>
      </c>
      <c r="O57" s="1" t="s">
        <v>87</v>
      </c>
      <c r="P57" s="1" t="s">
        <v>39</v>
      </c>
      <c r="Q57" s="1">
        <v>2</v>
      </c>
      <c r="R57" s="3">
        <v>8.5399999999999991</v>
      </c>
      <c r="S57" s="3">
        <v>7.46</v>
      </c>
      <c r="T57" s="3">
        <v>263.82</v>
      </c>
      <c r="V57" s="3">
        <v>0</v>
      </c>
      <c r="W57" s="3">
        <v>0</v>
      </c>
      <c r="X57" s="3">
        <v>0</v>
      </c>
      <c r="Y57" s="3"/>
      <c r="AA57" s="3">
        <v>0</v>
      </c>
      <c r="AB57" s="3">
        <v>0</v>
      </c>
      <c r="AC57" s="3">
        <v>0</v>
      </c>
      <c r="AE57" s="3">
        <v>0</v>
      </c>
      <c r="AF57" s="3">
        <v>0</v>
      </c>
      <c r="AG57" s="3">
        <v>0</v>
      </c>
      <c r="AI57" s="3">
        <v>0</v>
      </c>
      <c r="AJ57" s="3">
        <v>0</v>
      </c>
      <c r="AK57" s="3">
        <v>0</v>
      </c>
      <c r="AL57" s="3"/>
      <c r="AN57" s="3">
        <v>0</v>
      </c>
      <c r="AO57" s="3">
        <v>0</v>
      </c>
      <c r="AP57" s="3">
        <v>0</v>
      </c>
      <c r="AQ57" s="18"/>
      <c r="AR57" s="3">
        <v>0</v>
      </c>
      <c r="AS57" s="3">
        <v>0</v>
      </c>
      <c r="AT57" s="3">
        <v>0</v>
      </c>
      <c r="AU57" s="32">
        <f t="shared" si="4"/>
        <v>2</v>
      </c>
      <c r="AV57" s="3">
        <f t="shared" si="5"/>
        <v>8.5399999999999991</v>
      </c>
      <c r="AW57" s="3">
        <f t="shared" si="5"/>
        <v>7.46</v>
      </c>
      <c r="AX57" s="3">
        <f t="shared" si="5"/>
        <v>263.82</v>
      </c>
      <c r="AY57" s="3">
        <f t="shared" si="3"/>
        <v>279.82</v>
      </c>
    </row>
    <row r="58" spans="1:54" ht="13.5" thickBot="1" x14ac:dyDescent="0.25">
      <c r="A58" s="1" t="s">
        <v>40</v>
      </c>
      <c r="B58" s="9" t="s">
        <v>117</v>
      </c>
      <c r="C58" s="3">
        <v>0</v>
      </c>
      <c r="D58" s="4">
        <v>0</v>
      </c>
      <c r="F58" s="5"/>
      <c r="G58" s="74" t="s">
        <v>117</v>
      </c>
      <c r="H58" s="3">
        <v>0</v>
      </c>
      <c r="J58" s="3">
        <f t="shared" si="2"/>
        <v>0</v>
      </c>
      <c r="K58" s="1" t="s">
        <v>87</v>
      </c>
      <c r="L58" s="1" t="s">
        <v>122</v>
      </c>
      <c r="M58" s="1" t="s">
        <v>184</v>
      </c>
      <c r="O58" s="1" t="s">
        <v>87</v>
      </c>
      <c r="P58" s="1" t="s">
        <v>40</v>
      </c>
      <c r="Q58" s="1">
        <v>79</v>
      </c>
      <c r="R58" s="3">
        <v>337.33</v>
      </c>
      <c r="S58" s="3">
        <v>294.60000000000002</v>
      </c>
      <c r="T58" s="3">
        <v>263.82</v>
      </c>
      <c r="V58" s="3">
        <v>0</v>
      </c>
      <c r="W58" s="3">
        <v>0</v>
      </c>
      <c r="X58" s="3">
        <v>0</v>
      </c>
      <c r="Y58" s="3"/>
      <c r="AA58" s="3">
        <v>0</v>
      </c>
      <c r="AB58" s="3">
        <v>0</v>
      </c>
      <c r="AC58" s="3">
        <v>0</v>
      </c>
      <c r="AE58" s="3">
        <v>0</v>
      </c>
      <c r="AF58" s="3">
        <v>0</v>
      </c>
      <c r="AG58" s="3">
        <v>0</v>
      </c>
      <c r="AI58" s="3">
        <v>0</v>
      </c>
      <c r="AJ58" s="3">
        <v>0</v>
      </c>
      <c r="AK58" s="3">
        <v>0</v>
      </c>
      <c r="AL58" s="3"/>
      <c r="AN58" s="3">
        <v>0</v>
      </c>
      <c r="AO58" s="3">
        <v>0</v>
      </c>
      <c r="AP58" s="3">
        <v>0</v>
      </c>
      <c r="AQ58" s="18"/>
      <c r="AR58" s="3">
        <v>0</v>
      </c>
      <c r="AS58" s="3">
        <v>0</v>
      </c>
      <c r="AT58" s="3">
        <v>0</v>
      </c>
      <c r="AU58" s="32">
        <f t="shared" si="4"/>
        <v>79</v>
      </c>
      <c r="AV58" s="3">
        <f t="shared" si="5"/>
        <v>337.33</v>
      </c>
      <c r="AW58" s="3">
        <f t="shared" si="5"/>
        <v>294.60000000000002</v>
      </c>
      <c r="AX58" s="3">
        <f t="shared" si="5"/>
        <v>263.82</v>
      </c>
      <c r="AY58" s="3">
        <f t="shared" si="3"/>
        <v>895.75</v>
      </c>
      <c r="BB58" s="3"/>
    </row>
    <row r="59" spans="1:54" ht="13.5" thickBot="1" x14ac:dyDescent="0.25">
      <c r="A59" s="1" t="s">
        <v>56</v>
      </c>
      <c r="B59" s="9" t="s">
        <v>117</v>
      </c>
      <c r="C59" s="3">
        <v>0</v>
      </c>
      <c r="D59" s="4">
        <v>0</v>
      </c>
      <c r="F59" s="5"/>
      <c r="G59" s="25" t="s">
        <v>117</v>
      </c>
      <c r="H59" s="3">
        <v>0</v>
      </c>
      <c r="J59" s="3">
        <f t="shared" si="2"/>
        <v>0</v>
      </c>
      <c r="K59" s="1" t="s">
        <v>137</v>
      </c>
      <c r="L59" s="1" t="s">
        <v>122</v>
      </c>
      <c r="M59" s="1" t="s">
        <v>176</v>
      </c>
      <c r="O59" s="1" t="s">
        <v>90</v>
      </c>
      <c r="P59" s="1" t="s">
        <v>100</v>
      </c>
      <c r="Q59" s="1">
        <v>52</v>
      </c>
      <c r="R59" s="3">
        <v>222.04</v>
      </c>
      <c r="S59" s="3">
        <v>193.91</v>
      </c>
      <c r="T59" s="3">
        <v>262.33</v>
      </c>
      <c r="V59" s="3">
        <v>0</v>
      </c>
      <c r="W59" s="3">
        <v>0</v>
      </c>
      <c r="X59" s="3">
        <v>0</v>
      </c>
      <c r="Y59" s="3"/>
      <c r="AA59" s="3">
        <v>0</v>
      </c>
      <c r="AB59" s="3">
        <v>0</v>
      </c>
      <c r="AC59" s="3">
        <v>0</v>
      </c>
      <c r="AE59" s="3">
        <v>0</v>
      </c>
      <c r="AF59" s="3">
        <v>0</v>
      </c>
      <c r="AG59" s="3">
        <v>0</v>
      </c>
      <c r="AI59" s="3">
        <v>0</v>
      </c>
      <c r="AJ59" s="3">
        <v>0</v>
      </c>
      <c r="AK59" s="3">
        <v>0</v>
      </c>
      <c r="AL59" s="3"/>
      <c r="AN59" s="3">
        <v>0</v>
      </c>
      <c r="AO59" s="3">
        <v>0</v>
      </c>
      <c r="AP59" s="3">
        <v>0</v>
      </c>
      <c r="AQ59" s="18"/>
      <c r="AR59" s="3">
        <v>0</v>
      </c>
      <c r="AS59" s="3">
        <v>0</v>
      </c>
      <c r="AT59" s="3">
        <v>0</v>
      </c>
      <c r="AU59" s="32">
        <f t="shared" si="4"/>
        <v>52</v>
      </c>
      <c r="AV59" s="3">
        <f t="shared" si="5"/>
        <v>222.04</v>
      </c>
      <c r="AW59" s="3">
        <f t="shared" si="5"/>
        <v>193.91</v>
      </c>
      <c r="AX59" s="3">
        <f t="shared" si="5"/>
        <v>262.33</v>
      </c>
      <c r="AY59" s="3">
        <f t="shared" si="3"/>
        <v>678.28</v>
      </c>
    </row>
    <row r="60" spans="1:54" ht="13.5" thickBot="1" x14ac:dyDescent="0.25">
      <c r="A60" s="1" t="s">
        <v>41</v>
      </c>
      <c r="B60" s="9" t="s">
        <v>117</v>
      </c>
      <c r="C60" s="3">
        <v>0</v>
      </c>
      <c r="D60" s="4">
        <v>0</v>
      </c>
      <c r="F60" s="5"/>
      <c r="G60" s="74" t="s">
        <v>119</v>
      </c>
      <c r="H60" s="3">
        <v>0</v>
      </c>
      <c r="J60" s="3">
        <f t="shared" si="2"/>
        <v>0</v>
      </c>
      <c r="K60" s="1" t="s">
        <v>88</v>
      </c>
      <c r="L60" s="1" t="s">
        <v>122</v>
      </c>
      <c r="M60" s="1" t="s">
        <v>181</v>
      </c>
      <c r="N60" s="1">
        <v>1</v>
      </c>
      <c r="O60" s="1" t="s">
        <v>88</v>
      </c>
      <c r="P60" s="1" t="s">
        <v>41</v>
      </c>
      <c r="Q60" s="1">
        <v>0</v>
      </c>
      <c r="R60" s="3">
        <v>189.99</v>
      </c>
      <c r="S60" s="3">
        <v>0</v>
      </c>
      <c r="T60" s="3">
        <v>0</v>
      </c>
      <c r="V60" s="3">
        <v>0</v>
      </c>
      <c r="W60" s="3">
        <v>0</v>
      </c>
      <c r="X60" s="3">
        <v>0</v>
      </c>
      <c r="Y60" s="3"/>
      <c r="AA60" s="3">
        <v>0</v>
      </c>
      <c r="AB60" s="3">
        <v>0</v>
      </c>
      <c r="AC60" s="3">
        <v>0</v>
      </c>
      <c r="AE60" s="3">
        <v>0</v>
      </c>
      <c r="AF60" s="3">
        <v>0</v>
      </c>
      <c r="AG60" s="3">
        <v>0</v>
      </c>
      <c r="AI60" s="3">
        <v>0</v>
      </c>
      <c r="AJ60" s="3">
        <v>0</v>
      </c>
      <c r="AK60" s="3">
        <v>0</v>
      </c>
      <c r="AL60" s="3"/>
      <c r="AN60" s="3">
        <v>0</v>
      </c>
      <c r="AO60" s="3">
        <v>0</v>
      </c>
      <c r="AP60" s="3">
        <v>0</v>
      </c>
      <c r="AQ60" s="18"/>
      <c r="AR60" s="3">
        <v>0</v>
      </c>
      <c r="AS60" s="3">
        <v>0</v>
      </c>
      <c r="AT60" s="3">
        <v>0</v>
      </c>
      <c r="AU60" s="32">
        <f t="shared" si="4"/>
        <v>0</v>
      </c>
      <c r="AV60" s="3">
        <f t="shared" si="5"/>
        <v>189.99</v>
      </c>
      <c r="AW60" s="3">
        <f t="shared" si="5"/>
        <v>0</v>
      </c>
      <c r="AX60" s="3">
        <f t="shared" si="5"/>
        <v>0</v>
      </c>
      <c r="AY60" s="3">
        <f t="shared" si="3"/>
        <v>189.99</v>
      </c>
    </row>
    <row r="61" spans="1:54" ht="13.5" thickBot="1" x14ac:dyDescent="0.25">
      <c r="A61" s="1" t="s">
        <v>42</v>
      </c>
      <c r="B61" s="9" t="s">
        <v>117</v>
      </c>
      <c r="C61" s="3">
        <v>0</v>
      </c>
      <c r="D61" s="4">
        <v>0</v>
      </c>
      <c r="F61" s="5"/>
      <c r="G61" s="9" t="s">
        <v>119</v>
      </c>
      <c r="H61" s="3">
        <v>0</v>
      </c>
      <c r="J61" s="3">
        <f t="shared" si="2"/>
        <v>0</v>
      </c>
      <c r="K61" s="1" t="s">
        <v>89</v>
      </c>
      <c r="L61" s="1" t="s">
        <v>122</v>
      </c>
      <c r="M61" s="1" t="s">
        <v>181</v>
      </c>
      <c r="N61" s="1">
        <v>2</v>
      </c>
      <c r="O61" s="1" t="s">
        <v>89</v>
      </c>
      <c r="P61" s="1" t="s">
        <v>42</v>
      </c>
      <c r="Q61" s="1">
        <v>0</v>
      </c>
      <c r="R61" s="3">
        <v>189.99</v>
      </c>
      <c r="S61" s="3">
        <v>0</v>
      </c>
      <c r="T61" s="3">
        <v>0</v>
      </c>
      <c r="V61" s="3">
        <v>0</v>
      </c>
      <c r="W61" s="3">
        <v>0</v>
      </c>
      <c r="X61" s="3">
        <v>0</v>
      </c>
      <c r="Y61" s="3"/>
      <c r="AA61" s="3">
        <v>0</v>
      </c>
      <c r="AB61" s="3">
        <v>0</v>
      </c>
      <c r="AC61" s="3">
        <v>0</v>
      </c>
      <c r="AE61" s="3">
        <v>0</v>
      </c>
      <c r="AF61" s="3">
        <v>0</v>
      </c>
      <c r="AG61" s="3">
        <v>0</v>
      </c>
      <c r="AI61" s="3">
        <v>0</v>
      </c>
      <c r="AJ61" s="3">
        <v>0</v>
      </c>
      <c r="AK61" s="3">
        <v>0</v>
      </c>
      <c r="AL61" s="3"/>
      <c r="AN61" s="3">
        <v>0</v>
      </c>
      <c r="AO61" s="3">
        <v>0</v>
      </c>
      <c r="AP61" s="3">
        <v>0</v>
      </c>
      <c r="AQ61" s="18"/>
      <c r="AR61" s="3">
        <v>0</v>
      </c>
      <c r="AS61" s="3">
        <v>0</v>
      </c>
      <c r="AT61" s="3">
        <v>0</v>
      </c>
      <c r="AU61" s="32">
        <f t="shared" si="4"/>
        <v>0</v>
      </c>
      <c r="AV61" s="3">
        <f t="shared" si="5"/>
        <v>189.99</v>
      </c>
      <c r="AW61" s="3">
        <f t="shared" si="5"/>
        <v>0</v>
      </c>
      <c r="AX61" s="3">
        <f t="shared" si="5"/>
        <v>0</v>
      </c>
      <c r="AY61" s="3">
        <f t="shared" si="3"/>
        <v>189.99</v>
      </c>
    </row>
    <row r="62" spans="1:54" ht="13.5" thickBot="1" x14ac:dyDescent="0.25">
      <c r="A62" s="1" t="s">
        <v>94</v>
      </c>
      <c r="B62" s="9" t="s">
        <v>117</v>
      </c>
      <c r="C62" s="3">
        <v>0</v>
      </c>
      <c r="D62" s="4">
        <v>0</v>
      </c>
      <c r="F62" s="5"/>
      <c r="G62" s="9" t="s">
        <v>119</v>
      </c>
      <c r="H62" s="3">
        <v>0</v>
      </c>
      <c r="J62" s="3">
        <f t="shared" si="2"/>
        <v>0</v>
      </c>
      <c r="K62" s="1" t="s">
        <v>88</v>
      </c>
      <c r="L62" s="1" t="s">
        <v>122</v>
      </c>
      <c r="M62" s="1" t="s">
        <v>182</v>
      </c>
      <c r="N62" s="1">
        <v>3</v>
      </c>
      <c r="O62" s="1" t="s">
        <v>88</v>
      </c>
      <c r="P62" s="1" t="s">
        <v>94</v>
      </c>
      <c r="Q62" s="1">
        <v>0</v>
      </c>
      <c r="R62" s="3">
        <v>367.71</v>
      </c>
      <c r="S62" s="3">
        <v>0</v>
      </c>
      <c r="T62" s="3">
        <v>0</v>
      </c>
      <c r="V62" s="3">
        <v>0</v>
      </c>
      <c r="W62" s="3">
        <v>0</v>
      </c>
      <c r="X62" s="3">
        <v>0</v>
      </c>
      <c r="Y62" s="3"/>
      <c r="AA62" s="3">
        <v>0</v>
      </c>
      <c r="AB62" s="3">
        <v>0</v>
      </c>
      <c r="AC62" s="3">
        <v>0</v>
      </c>
      <c r="AE62" s="3">
        <v>0</v>
      </c>
      <c r="AF62" s="3">
        <v>0</v>
      </c>
      <c r="AG62" s="3">
        <v>0</v>
      </c>
      <c r="AI62" s="3">
        <v>0</v>
      </c>
      <c r="AJ62" s="3">
        <v>0</v>
      </c>
      <c r="AK62" s="3">
        <v>0</v>
      </c>
      <c r="AL62" s="3"/>
      <c r="AN62" s="3">
        <v>0</v>
      </c>
      <c r="AO62" s="3">
        <v>0</v>
      </c>
      <c r="AP62" s="3">
        <v>0</v>
      </c>
      <c r="AQ62" s="18"/>
      <c r="AR62" s="3">
        <v>0</v>
      </c>
      <c r="AS62" s="3">
        <v>0</v>
      </c>
      <c r="AT62" s="3">
        <v>0</v>
      </c>
      <c r="AU62" s="32">
        <f t="shared" si="4"/>
        <v>0</v>
      </c>
      <c r="AV62" s="3">
        <f t="shared" si="5"/>
        <v>367.71</v>
      </c>
      <c r="AW62" s="3">
        <f t="shared" si="5"/>
        <v>0</v>
      </c>
      <c r="AX62" s="3">
        <f t="shared" si="5"/>
        <v>0</v>
      </c>
      <c r="AY62" s="3">
        <f t="shared" si="3"/>
        <v>367.71</v>
      </c>
    </row>
    <row r="63" spans="1:54" ht="13.5" thickBot="1" x14ac:dyDescent="0.25">
      <c r="A63" s="1" t="s">
        <v>43</v>
      </c>
      <c r="B63" s="9" t="s">
        <v>117</v>
      </c>
      <c r="C63" s="3">
        <v>0</v>
      </c>
      <c r="D63" s="4">
        <v>0</v>
      </c>
      <c r="F63" s="5"/>
      <c r="G63" s="9" t="s">
        <v>119</v>
      </c>
      <c r="H63" s="3">
        <v>0</v>
      </c>
      <c r="J63" s="3">
        <f t="shared" si="2"/>
        <v>0</v>
      </c>
      <c r="K63" s="1" t="s">
        <v>88</v>
      </c>
      <c r="L63" s="1" t="s">
        <v>122</v>
      </c>
      <c r="M63" s="1" t="s">
        <v>181</v>
      </c>
      <c r="N63" s="1">
        <v>4</v>
      </c>
      <c r="O63" s="1" t="s">
        <v>88</v>
      </c>
      <c r="P63" s="1" t="s">
        <v>43</v>
      </c>
      <c r="Q63" s="1">
        <v>0</v>
      </c>
      <c r="R63" s="3">
        <v>189.99</v>
      </c>
      <c r="S63" s="3">
        <v>0</v>
      </c>
      <c r="T63" s="3">
        <v>0</v>
      </c>
      <c r="V63" s="3">
        <v>0</v>
      </c>
      <c r="W63" s="3">
        <v>0</v>
      </c>
      <c r="X63" s="3">
        <v>0</v>
      </c>
      <c r="Y63" s="3"/>
      <c r="AA63" s="3">
        <v>0</v>
      </c>
      <c r="AB63" s="3">
        <v>0</v>
      </c>
      <c r="AC63" s="3">
        <v>0</v>
      </c>
      <c r="AE63" s="3">
        <v>0</v>
      </c>
      <c r="AF63" s="3">
        <v>0</v>
      </c>
      <c r="AG63" s="3">
        <v>0</v>
      </c>
      <c r="AI63" s="3">
        <v>0</v>
      </c>
      <c r="AJ63" s="3">
        <v>0</v>
      </c>
      <c r="AK63" s="3">
        <v>0</v>
      </c>
      <c r="AL63" s="3"/>
      <c r="AN63" s="3">
        <v>0</v>
      </c>
      <c r="AO63" s="3">
        <v>0</v>
      </c>
      <c r="AP63" s="3">
        <v>0</v>
      </c>
      <c r="AQ63" s="18"/>
      <c r="AR63" s="3">
        <v>0</v>
      </c>
      <c r="AS63" s="3">
        <v>0</v>
      </c>
      <c r="AT63" s="3">
        <v>0</v>
      </c>
      <c r="AU63" s="32">
        <f t="shared" si="4"/>
        <v>0</v>
      </c>
      <c r="AV63" s="3">
        <f t="shared" si="5"/>
        <v>189.99</v>
      </c>
      <c r="AW63" s="3">
        <f t="shared" si="5"/>
        <v>0</v>
      </c>
      <c r="AX63" s="3">
        <f t="shared" si="5"/>
        <v>0</v>
      </c>
      <c r="AY63" s="3">
        <f t="shared" si="3"/>
        <v>189.99</v>
      </c>
    </row>
    <row r="64" spans="1:54" ht="13.5" thickBot="1" x14ac:dyDescent="0.25">
      <c r="A64" s="1" t="s">
        <v>44</v>
      </c>
      <c r="B64" s="9" t="s">
        <v>117</v>
      </c>
      <c r="C64" s="3">
        <v>0</v>
      </c>
      <c r="D64" s="4">
        <v>0</v>
      </c>
      <c r="F64" s="5"/>
      <c r="G64" s="9" t="s">
        <v>119</v>
      </c>
      <c r="H64" s="3">
        <v>0</v>
      </c>
      <c r="J64" s="3">
        <f t="shared" si="2"/>
        <v>0</v>
      </c>
      <c r="K64" s="1" t="s">
        <v>88</v>
      </c>
      <c r="L64" s="1" t="s">
        <v>122</v>
      </c>
      <c r="M64" s="1" t="s">
        <v>181</v>
      </c>
      <c r="N64" s="1">
        <v>5</v>
      </c>
      <c r="O64" s="1" t="s">
        <v>88</v>
      </c>
      <c r="P64" s="1" t="s">
        <v>44</v>
      </c>
      <c r="Q64" s="1">
        <v>0</v>
      </c>
      <c r="R64" s="3">
        <v>189.99</v>
      </c>
      <c r="S64" s="3">
        <v>0</v>
      </c>
      <c r="T64" s="3">
        <v>0</v>
      </c>
      <c r="V64" s="3">
        <v>0</v>
      </c>
      <c r="W64" s="3">
        <v>0</v>
      </c>
      <c r="X64" s="3">
        <v>0</v>
      </c>
      <c r="Y64" s="3"/>
      <c r="AA64" s="3">
        <v>0</v>
      </c>
      <c r="AB64" s="3">
        <v>0</v>
      </c>
      <c r="AC64" s="3">
        <v>0</v>
      </c>
      <c r="AE64" s="3">
        <v>0</v>
      </c>
      <c r="AF64" s="3">
        <v>0</v>
      </c>
      <c r="AG64" s="3">
        <v>0</v>
      </c>
      <c r="AI64" s="3">
        <v>0</v>
      </c>
      <c r="AJ64" s="3">
        <v>0</v>
      </c>
      <c r="AK64" s="3">
        <v>0</v>
      </c>
      <c r="AL64" s="3"/>
      <c r="AN64" s="3">
        <v>0</v>
      </c>
      <c r="AO64" s="3">
        <v>0</v>
      </c>
      <c r="AP64" s="3">
        <v>0</v>
      </c>
      <c r="AQ64" s="18"/>
      <c r="AR64" s="3">
        <v>0</v>
      </c>
      <c r="AS64" s="3">
        <v>0</v>
      </c>
      <c r="AT64" s="3">
        <v>0</v>
      </c>
      <c r="AU64" s="32">
        <f t="shared" si="4"/>
        <v>0</v>
      </c>
      <c r="AV64" s="3">
        <f t="shared" si="5"/>
        <v>189.99</v>
      </c>
      <c r="AW64" s="3">
        <f t="shared" si="5"/>
        <v>0</v>
      </c>
      <c r="AX64" s="3">
        <f t="shared" si="5"/>
        <v>0</v>
      </c>
      <c r="AY64" s="3">
        <f t="shared" si="3"/>
        <v>189.99</v>
      </c>
    </row>
    <row r="65" spans="1:52" ht="13.5" thickBot="1" x14ac:dyDescent="0.25">
      <c r="A65" s="1" t="s">
        <v>1</v>
      </c>
      <c r="B65" s="9" t="s">
        <v>117</v>
      </c>
      <c r="C65" s="3">
        <v>0</v>
      </c>
      <c r="D65" s="4">
        <v>0</v>
      </c>
      <c r="F65" s="5"/>
      <c r="G65" s="9" t="s">
        <v>119</v>
      </c>
      <c r="H65" s="3">
        <v>0</v>
      </c>
      <c r="J65" s="3">
        <f t="shared" si="2"/>
        <v>0</v>
      </c>
      <c r="K65" s="1" t="s">
        <v>88</v>
      </c>
      <c r="L65" s="1" t="s">
        <v>122</v>
      </c>
      <c r="M65" s="1" t="s">
        <v>182</v>
      </c>
      <c r="O65" s="1" t="s">
        <v>76</v>
      </c>
      <c r="P65" s="1" t="s">
        <v>1</v>
      </c>
      <c r="Q65" s="1">
        <v>0</v>
      </c>
      <c r="R65" s="3">
        <v>189.99</v>
      </c>
      <c r="S65" s="3">
        <v>0</v>
      </c>
      <c r="T65" s="3">
        <v>0</v>
      </c>
      <c r="V65" s="3">
        <v>0</v>
      </c>
      <c r="W65" s="3">
        <v>0</v>
      </c>
      <c r="X65" s="3">
        <v>0</v>
      </c>
      <c r="Y65" s="3"/>
      <c r="AA65" s="3">
        <v>0</v>
      </c>
      <c r="AB65" s="3">
        <v>0</v>
      </c>
      <c r="AC65" s="3">
        <v>0</v>
      </c>
      <c r="AE65" s="3">
        <v>0</v>
      </c>
      <c r="AF65" s="3">
        <v>0</v>
      </c>
      <c r="AG65" s="3">
        <v>0</v>
      </c>
      <c r="AI65" s="3">
        <v>0</v>
      </c>
      <c r="AJ65" s="3">
        <v>0</v>
      </c>
      <c r="AK65" s="3">
        <v>0</v>
      </c>
      <c r="AL65" s="3"/>
      <c r="AN65" s="3">
        <v>0</v>
      </c>
      <c r="AO65" s="3">
        <v>0</v>
      </c>
      <c r="AP65" s="3">
        <v>0</v>
      </c>
      <c r="AQ65" s="18"/>
      <c r="AR65" s="3">
        <v>0</v>
      </c>
      <c r="AS65" s="3">
        <v>0</v>
      </c>
      <c r="AT65" s="3">
        <v>0</v>
      </c>
      <c r="AU65" s="32">
        <f t="shared" si="4"/>
        <v>0</v>
      </c>
      <c r="AV65" s="3">
        <f t="shared" si="5"/>
        <v>189.99</v>
      </c>
      <c r="AW65" s="3">
        <f t="shared" si="5"/>
        <v>0</v>
      </c>
      <c r="AX65" s="3">
        <f t="shared" si="5"/>
        <v>0</v>
      </c>
      <c r="AY65" s="3">
        <f t="shared" si="3"/>
        <v>189.99</v>
      </c>
    </row>
    <row r="66" spans="1:52" ht="13.5" thickBot="1" x14ac:dyDescent="0.25">
      <c r="A66" s="1" t="s">
        <v>45</v>
      </c>
      <c r="B66" s="9" t="s">
        <v>117</v>
      </c>
      <c r="C66" s="3">
        <v>0</v>
      </c>
      <c r="D66" s="4">
        <v>0</v>
      </c>
      <c r="F66" s="5"/>
      <c r="G66" s="9" t="s">
        <v>117</v>
      </c>
      <c r="H66" s="3">
        <v>0</v>
      </c>
      <c r="J66" s="3">
        <f t="shared" si="2"/>
        <v>0</v>
      </c>
      <c r="K66" s="1" t="s">
        <v>88</v>
      </c>
      <c r="L66" s="1" t="s">
        <v>122</v>
      </c>
      <c r="M66" s="1" t="s">
        <v>181</v>
      </c>
      <c r="N66" s="1">
        <v>6</v>
      </c>
      <c r="O66" s="1" t="s">
        <v>88</v>
      </c>
      <c r="P66" s="1" t="s">
        <v>45</v>
      </c>
      <c r="Q66" s="1">
        <v>4</v>
      </c>
      <c r="R66" s="3">
        <v>17.079999999999998</v>
      </c>
      <c r="S66" s="3">
        <v>14.92</v>
      </c>
      <c r="T66" s="3">
        <v>314.04000000000002</v>
      </c>
      <c r="V66" s="3">
        <v>0</v>
      </c>
      <c r="W66" s="3">
        <v>0</v>
      </c>
      <c r="X66" s="3">
        <v>0</v>
      </c>
      <c r="Y66" s="3"/>
      <c r="AA66" s="3">
        <v>0</v>
      </c>
      <c r="AB66" s="3">
        <v>0</v>
      </c>
      <c r="AC66" s="3">
        <v>0</v>
      </c>
      <c r="AE66" s="3">
        <v>0</v>
      </c>
      <c r="AF66" s="3">
        <v>0</v>
      </c>
      <c r="AG66" s="3">
        <v>0</v>
      </c>
      <c r="AI66" s="3">
        <v>0</v>
      </c>
      <c r="AJ66" s="3">
        <v>0</v>
      </c>
      <c r="AK66" s="3">
        <v>0</v>
      </c>
      <c r="AL66" s="3"/>
      <c r="AN66" s="3">
        <v>0</v>
      </c>
      <c r="AO66" s="3">
        <v>0</v>
      </c>
      <c r="AP66" s="3">
        <v>0</v>
      </c>
      <c r="AQ66" s="18"/>
      <c r="AR66" s="3">
        <v>0</v>
      </c>
      <c r="AS66" s="3">
        <v>0</v>
      </c>
      <c r="AT66" s="3">
        <v>0</v>
      </c>
      <c r="AU66" s="32">
        <f t="shared" si="4"/>
        <v>4</v>
      </c>
      <c r="AV66" s="3">
        <f t="shared" si="5"/>
        <v>17.079999999999998</v>
      </c>
      <c r="AW66" s="3">
        <f t="shared" si="5"/>
        <v>14.92</v>
      </c>
      <c r="AX66" s="3">
        <f t="shared" si="5"/>
        <v>314.04000000000002</v>
      </c>
      <c r="AY66" s="3">
        <f t="shared" si="3"/>
        <v>346.04</v>
      </c>
    </row>
    <row r="67" spans="1:52" ht="13.5" thickBot="1" x14ac:dyDescent="0.25">
      <c r="A67" s="1" t="s">
        <v>46</v>
      </c>
      <c r="B67" s="9" t="s">
        <v>117</v>
      </c>
      <c r="C67" s="3">
        <v>0</v>
      </c>
      <c r="D67" s="4">
        <v>0</v>
      </c>
      <c r="F67" s="5"/>
      <c r="G67" s="9" t="s">
        <v>119</v>
      </c>
      <c r="H67" s="3">
        <v>0</v>
      </c>
      <c r="J67" s="3">
        <f t="shared" si="2"/>
        <v>0</v>
      </c>
      <c r="K67" s="1" t="s">
        <v>88</v>
      </c>
      <c r="L67" s="1" t="s">
        <v>107</v>
      </c>
      <c r="M67" s="1" t="s">
        <v>156</v>
      </c>
      <c r="N67" s="1">
        <v>7</v>
      </c>
      <c r="O67" s="1" t="s">
        <v>88</v>
      </c>
      <c r="P67" s="1" t="s">
        <v>46</v>
      </c>
      <c r="R67" s="3">
        <v>0</v>
      </c>
      <c r="S67" s="3">
        <v>0</v>
      </c>
      <c r="T67" s="3">
        <v>0</v>
      </c>
      <c r="V67" s="3">
        <v>0</v>
      </c>
      <c r="W67" s="3">
        <v>0</v>
      </c>
      <c r="X67" s="3">
        <v>0</v>
      </c>
      <c r="Y67" s="3"/>
      <c r="AA67" s="3">
        <v>0</v>
      </c>
      <c r="AB67" s="3">
        <v>0</v>
      </c>
      <c r="AC67" s="3">
        <v>0</v>
      </c>
      <c r="AE67" s="3">
        <v>0</v>
      </c>
      <c r="AF67" s="3">
        <v>0</v>
      </c>
      <c r="AG67" s="3">
        <v>0</v>
      </c>
      <c r="AI67" s="3">
        <v>0</v>
      </c>
      <c r="AJ67" s="3">
        <v>0</v>
      </c>
      <c r="AK67" s="3">
        <v>0</v>
      </c>
      <c r="AL67" s="3"/>
      <c r="AN67" s="3">
        <v>0</v>
      </c>
      <c r="AO67" s="3">
        <v>0</v>
      </c>
      <c r="AP67" s="3">
        <v>0</v>
      </c>
      <c r="AQ67" s="18"/>
      <c r="AR67" s="3">
        <v>0</v>
      </c>
      <c r="AS67" s="3">
        <v>0</v>
      </c>
      <c r="AT67" s="3">
        <v>0</v>
      </c>
      <c r="AU67" s="32">
        <f t="shared" si="4"/>
        <v>0</v>
      </c>
      <c r="AV67" s="3">
        <f t="shared" si="5"/>
        <v>0</v>
      </c>
      <c r="AW67" s="3">
        <f t="shared" si="5"/>
        <v>0</v>
      </c>
      <c r="AX67" s="3">
        <f t="shared" si="5"/>
        <v>0</v>
      </c>
      <c r="AY67" s="3">
        <f t="shared" si="3"/>
        <v>0</v>
      </c>
    </row>
    <row r="68" spans="1:52" ht="13.5" thickBot="1" x14ac:dyDescent="0.25">
      <c r="A68" s="1" t="s">
        <v>47</v>
      </c>
      <c r="B68" s="9" t="s">
        <v>117</v>
      </c>
      <c r="C68" s="3">
        <v>0</v>
      </c>
      <c r="D68" s="4">
        <v>0</v>
      </c>
      <c r="F68" s="5"/>
      <c r="G68" s="9" t="s">
        <v>117</v>
      </c>
      <c r="H68" s="3">
        <v>0</v>
      </c>
      <c r="J68" s="3">
        <f t="shared" si="2"/>
        <v>0</v>
      </c>
      <c r="K68" s="1" t="s">
        <v>88</v>
      </c>
      <c r="L68" s="1" t="s">
        <v>122</v>
      </c>
      <c r="M68" s="1" t="s">
        <v>181</v>
      </c>
      <c r="N68" s="1">
        <v>8</v>
      </c>
      <c r="O68" s="1" t="s">
        <v>88</v>
      </c>
      <c r="P68" s="1" t="s">
        <v>47</v>
      </c>
      <c r="Q68" s="1">
        <v>613</v>
      </c>
      <c r="R68" s="3">
        <v>2617.5100000000002</v>
      </c>
      <c r="S68" s="3">
        <v>2285.94</v>
      </c>
      <c r="T68" s="3">
        <v>394.04</v>
      </c>
      <c r="V68" s="3">
        <v>0</v>
      </c>
      <c r="W68" s="3">
        <v>0</v>
      </c>
      <c r="X68" s="3">
        <v>0</v>
      </c>
      <c r="Y68" s="3"/>
      <c r="AA68" s="3">
        <v>0</v>
      </c>
      <c r="AB68" s="3">
        <v>0</v>
      </c>
      <c r="AC68" s="3">
        <v>0</v>
      </c>
      <c r="AE68" s="3">
        <v>0</v>
      </c>
      <c r="AF68" s="3">
        <v>0</v>
      </c>
      <c r="AG68" s="3">
        <v>0</v>
      </c>
      <c r="AI68" s="3">
        <v>0</v>
      </c>
      <c r="AJ68" s="3">
        <v>0</v>
      </c>
      <c r="AK68" s="3">
        <v>0</v>
      </c>
      <c r="AL68" s="3"/>
      <c r="AN68" s="3">
        <v>0</v>
      </c>
      <c r="AO68" s="3">
        <v>0</v>
      </c>
      <c r="AP68" s="3">
        <v>0</v>
      </c>
      <c r="AQ68" s="18"/>
      <c r="AR68" s="3">
        <v>0</v>
      </c>
      <c r="AS68" s="3">
        <v>0</v>
      </c>
      <c r="AT68" s="3">
        <v>0</v>
      </c>
      <c r="AU68" s="32">
        <f t="shared" si="4"/>
        <v>613</v>
      </c>
      <c r="AV68" s="3">
        <f t="shared" si="5"/>
        <v>2617.5100000000002</v>
      </c>
      <c r="AW68" s="3">
        <f t="shared" si="5"/>
        <v>2285.94</v>
      </c>
      <c r="AX68" s="3">
        <f t="shared" si="5"/>
        <v>394.04</v>
      </c>
      <c r="AY68" s="3">
        <f t="shared" si="3"/>
        <v>5297.4900000000007</v>
      </c>
    </row>
    <row r="69" spans="1:52" ht="13.5" thickBot="1" x14ac:dyDescent="0.25">
      <c r="A69" s="1" t="s">
        <v>48</v>
      </c>
      <c r="B69" s="9" t="s">
        <v>117</v>
      </c>
      <c r="C69" s="3">
        <v>0</v>
      </c>
      <c r="D69" s="4">
        <v>0</v>
      </c>
      <c r="F69" s="5"/>
      <c r="G69" s="9" t="s">
        <v>117</v>
      </c>
      <c r="H69" s="3">
        <v>0</v>
      </c>
      <c r="J69" s="3">
        <f t="shared" si="2"/>
        <v>0</v>
      </c>
      <c r="K69" s="1" t="s">
        <v>88</v>
      </c>
      <c r="L69" s="1" t="s">
        <v>122</v>
      </c>
      <c r="M69" s="1" t="s">
        <v>181</v>
      </c>
      <c r="N69" s="1">
        <v>9</v>
      </c>
      <c r="O69" s="1" t="s">
        <v>88</v>
      </c>
      <c r="P69" s="1" t="s">
        <v>48</v>
      </c>
      <c r="Q69" s="1">
        <v>41</v>
      </c>
      <c r="R69" s="3">
        <v>175.07</v>
      </c>
      <c r="S69" s="3">
        <v>152.88999999999999</v>
      </c>
      <c r="T69" s="3">
        <v>263.3</v>
      </c>
      <c r="V69" s="3">
        <v>0</v>
      </c>
      <c r="W69" s="3">
        <v>0</v>
      </c>
      <c r="X69" s="3">
        <v>0</v>
      </c>
      <c r="Y69" s="3"/>
      <c r="AA69" s="3">
        <v>0</v>
      </c>
      <c r="AB69" s="3">
        <v>0</v>
      </c>
      <c r="AC69" s="3">
        <v>0</v>
      </c>
      <c r="AE69" s="3">
        <v>0</v>
      </c>
      <c r="AF69" s="3">
        <v>0</v>
      </c>
      <c r="AG69" s="3">
        <v>0</v>
      </c>
      <c r="AI69" s="3">
        <v>0</v>
      </c>
      <c r="AJ69" s="3">
        <v>0</v>
      </c>
      <c r="AK69" s="3">
        <v>0</v>
      </c>
      <c r="AL69" s="3"/>
      <c r="AN69" s="3">
        <v>0</v>
      </c>
      <c r="AO69" s="3">
        <v>0</v>
      </c>
      <c r="AP69" s="3">
        <v>0</v>
      </c>
      <c r="AQ69" s="18"/>
      <c r="AR69" s="3">
        <v>0</v>
      </c>
      <c r="AS69" s="3">
        <v>0</v>
      </c>
      <c r="AT69" s="3">
        <v>0</v>
      </c>
      <c r="AU69" s="32">
        <f t="shared" si="4"/>
        <v>41</v>
      </c>
      <c r="AV69" s="3">
        <f t="shared" si="5"/>
        <v>175.07</v>
      </c>
      <c r="AW69" s="3">
        <f t="shared" si="5"/>
        <v>152.88999999999999</v>
      </c>
      <c r="AX69" s="3">
        <f t="shared" si="5"/>
        <v>263.3</v>
      </c>
      <c r="AY69" s="3">
        <f t="shared" si="3"/>
        <v>591.26</v>
      </c>
    </row>
    <row r="70" spans="1:52" ht="13.5" thickBot="1" x14ac:dyDescent="0.25">
      <c r="A70" s="1" t="s">
        <v>49</v>
      </c>
      <c r="B70" s="9" t="s">
        <v>117</v>
      </c>
      <c r="C70" s="3">
        <v>0</v>
      </c>
      <c r="D70" s="4">
        <v>0</v>
      </c>
      <c r="F70" s="5"/>
      <c r="G70" s="9" t="s">
        <v>117</v>
      </c>
      <c r="H70" s="3">
        <v>0</v>
      </c>
      <c r="J70" s="3">
        <f t="shared" si="2"/>
        <v>0</v>
      </c>
      <c r="K70" s="1" t="s">
        <v>88</v>
      </c>
      <c r="L70" s="1" t="s">
        <v>107</v>
      </c>
      <c r="M70" s="1" t="s">
        <v>181</v>
      </c>
      <c r="N70" s="1">
        <v>10</v>
      </c>
      <c r="O70" s="1" t="s">
        <v>88</v>
      </c>
      <c r="P70" s="1" t="s">
        <v>49</v>
      </c>
      <c r="Q70" s="1">
        <v>12</v>
      </c>
      <c r="R70" s="3">
        <v>51.24</v>
      </c>
      <c r="S70" s="3">
        <v>44.75</v>
      </c>
      <c r="T70" s="3">
        <v>394.04</v>
      </c>
      <c r="V70" s="3">
        <v>0</v>
      </c>
      <c r="W70" s="3">
        <v>0</v>
      </c>
      <c r="X70" s="3">
        <v>0</v>
      </c>
      <c r="Y70" s="3"/>
      <c r="AA70" s="3">
        <v>0</v>
      </c>
      <c r="AB70" s="3">
        <v>0</v>
      </c>
      <c r="AC70" s="3">
        <v>0</v>
      </c>
      <c r="AE70" s="3">
        <v>0</v>
      </c>
      <c r="AF70" s="3">
        <v>0</v>
      </c>
      <c r="AG70" s="3">
        <v>0</v>
      </c>
      <c r="AI70" s="3">
        <v>0</v>
      </c>
      <c r="AJ70" s="3">
        <v>0</v>
      </c>
      <c r="AK70" s="3">
        <v>0</v>
      </c>
      <c r="AL70" s="3"/>
      <c r="AN70" s="3">
        <v>0</v>
      </c>
      <c r="AO70" s="3">
        <v>0</v>
      </c>
      <c r="AP70" s="3">
        <v>0</v>
      </c>
      <c r="AQ70" s="18"/>
      <c r="AR70" s="3">
        <v>0</v>
      </c>
      <c r="AS70" s="3">
        <v>0</v>
      </c>
      <c r="AT70" s="3">
        <v>0</v>
      </c>
      <c r="AU70" s="32">
        <f t="shared" si="4"/>
        <v>12</v>
      </c>
      <c r="AV70" s="3">
        <f t="shared" si="5"/>
        <v>51.24</v>
      </c>
      <c r="AW70" s="3">
        <f t="shared" si="5"/>
        <v>44.75</v>
      </c>
      <c r="AX70" s="3">
        <f t="shared" si="5"/>
        <v>394.04</v>
      </c>
      <c r="AY70" s="3">
        <f t="shared" si="3"/>
        <v>490.03000000000003</v>
      </c>
    </row>
    <row r="71" spans="1:52" ht="13.5" thickBot="1" x14ac:dyDescent="0.25">
      <c r="A71" s="1" t="s">
        <v>50</v>
      </c>
      <c r="B71" s="9" t="s">
        <v>117</v>
      </c>
      <c r="C71" s="3">
        <v>0</v>
      </c>
      <c r="D71" s="4">
        <v>0</v>
      </c>
      <c r="F71" s="5"/>
      <c r="G71" s="9" t="s">
        <v>117</v>
      </c>
      <c r="H71" s="3">
        <v>0</v>
      </c>
      <c r="J71" s="3">
        <f t="shared" si="2"/>
        <v>0</v>
      </c>
      <c r="K71" s="1" t="s">
        <v>88</v>
      </c>
      <c r="L71" s="1" t="s">
        <v>122</v>
      </c>
      <c r="M71" s="1" t="s">
        <v>181</v>
      </c>
      <c r="N71" s="1">
        <v>11</v>
      </c>
      <c r="O71" s="1" t="s">
        <v>88</v>
      </c>
      <c r="P71" s="1" t="s">
        <v>50</v>
      </c>
      <c r="Q71" s="1">
        <v>10</v>
      </c>
      <c r="R71" s="3">
        <v>42.7</v>
      </c>
      <c r="S71" s="3">
        <v>37.29</v>
      </c>
      <c r="T71" s="3">
        <v>263.3</v>
      </c>
      <c r="V71" s="3">
        <v>0</v>
      </c>
      <c r="W71" s="3">
        <v>0</v>
      </c>
      <c r="X71" s="3">
        <v>0</v>
      </c>
      <c r="Y71" s="3"/>
      <c r="AA71" s="3">
        <v>0</v>
      </c>
      <c r="AB71" s="3">
        <v>0</v>
      </c>
      <c r="AC71" s="3">
        <v>0</v>
      </c>
      <c r="AE71" s="3">
        <v>0</v>
      </c>
      <c r="AF71" s="3">
        <v>0</v>
      </c>
      <c r="AG71" s="3">
        <v>0</v>
      </c>
      <c r="AI71" s="3">
        <v>0</v>
      </c>
      <c r="AJ71" s="3">
        <v>0</v>
      </c>
      <c r="AK71" s="3">
        <v>0</v>
      </c>
      <c r="AL71" s="3"/>
      <c r="AN71" s="3">
        <v>0</v>
      </c>
      <c r="AO71" s="3">
        <v>0</v>
      </c>
      <c r="AP71" s="3">
        <v>0</v>
      </c>
      <c r="AQ71" s="18"/>
      <c r="AR71" s="3">
        <v>0</v>
      </c>
      <c r="AS71" s="3">
        <v>0</v>
      </c>
      <c r="AT71" s="3">
        <v>0</v>
      </c>
      <c r="AU71" s="32">
        <f t="shared" si="4"/>
        <v>10</v>
      </c>
      <c r="AV71" s="3">
        <f t="shared" si="5"/>
        <v>42.7</v>
      </c>
      <c r="AW71" s="3">
        <f t="shared" si="5"/>
        <v>37.29</v>
      </c>
      <c r="AX71" s="3">
        <f t="shared" si="5"/>
        <v>263.3</v>
      </c>
      <c r="AY71" s="3">
        <f t="shared" si="3"/>
        <v>343.29</v>
      </c>
    </row>
    <row r="72" spans="1:52" ht="13.5" thickBot="1" x14ac:dyDescent="0.25">
      <c r="A72" s="1" t="s">
        <v>51</v>
      </c>
      <c r="B72" s="9" t="s">
        <v>117</v>
      </c>
      <c r="C72" s="3">
        <v>0</v>
      </c>
      <c r="D72" s="4">
        <v>0</v>
      </c>
      <c r="F72" s="5"/>
      <c r="G72" s="9" t="s">
        <v>117</v>
      </c>
      <c r="H72" s="3">
        <v>0</v>
      </c>
      <c r="J72" s="3">
        <f t="shared" si="2"/>
        <v>0</v>
      </c>
      <c r="K72" s="1" t="s">
        <v>88</v>
      </c>
      <c r="L72" s="1" t="s">
        <v>122</v>
      </c>
      <c r="M72" s="1" t="s">
        <v>181</v>
      </c>
      <c r="N72" s="1">
        <v>12</v>
      </c>
      <c r="O72" s="1" t="s">
        <v>88</v>
      </c>
      <c r="P72" s="1" t="s">
        <v>51</v>
      </c>
      <c r="Q72" s="1">
        <v>7</v>
      </c>
      <c r="R72" s="3">
        <v>29.89</v>
      </c>
      <c r="S72" s="3">
        <v>26.1</v>
      </c>
      <c r="T72" s="3">
        <v>394.04</v>
      </c>
      <c r="V72" s="3">
        <v>0</v>
      </c>
      <c r="W72" s="3">
        <v>0</v>
      </c>
      <c r="X72" s="3">
        <v>0</v>
      </c>
      <c r="Y72" s="3"/>
      <c r="AA72" s="3">
        <v>0</v>
      </c>
      <c r="AB72" s="3">
        <v>0</v>
      </c>
      <c r="AC72" s="3">
        <v>0</v>
      </c>
      <c r="AE72" s="3">
        <v>0</v>
      </c>
      <c r="AF72" s="3">
        <v>0</v>
      </c>
      <c r="AG72" s="3">
        <v>0</v>
      </c>
      <c r="AI72" s="3">
        <v>0</v>
      </c>
      <c r="AJ72" s="3">
        <v>0</v>
      </c>
      <c r="AK72" s="3">
        <v>0</v>
      </c>
      <c r="AL72" s="3"/>
      <c r="AN72" s="3">
        <v>0</v>
      </c>
      <c r="AO72" s="3">
        <v>0</v>
      </c>
      <c r="AP72" s="3">
        <v>0</v>
      </c>
      <c r="AQ72" s="18"/>
      <c r="AR72" s="3">
        <v>0</v>
      </c>
      <c r="AS72" s="3">
        <v>0</v>
      </c>
      <c r="AT72" s="3">
        <v>0</v>
      </c>
      <c r="AU72" s="32">
        <f t="shared" si="4"/>
        <v>7</v>
      </c>
      <c r="AV72" s="3">
        <f t="shared" si="5"/>
        <v>29.89</v>
      </c>
      <c r="AW72" s="3">
        <f t="shared" si="5"/>
        <v>26.1</v>
      </c>
      <c r="AX72" s="3">
        <f t="shared" si="5"/>
        <v>394.04</v>
      </c>
      <c r="AY72" s="3">
        <f t="shared" si="3"/>
        <v>450.03000000000003</v>
      </c>
    </row>
    <row r="73" spans="1:52" ht="13.5" thickBot="1" x14ac:dyDescent="0.25">
      <c r="A73" s="1" t="s">
        <v>52</v>
      </c>
      <c r="B73" s="9" t="s">
        <v>117</v>
      </c>
      <c r="C73" s="3">
        <v>0</v>
      </c>
      <c r="D73" s="4">
        <v>0</v>
      </c>
      <c r="F73" s="5"/>
      <c r="G73" s="9" t="s">
        <v>117</v>
      </c>
      <c r="H73" s="3">
        <v>0</v>
      </c>
      <c r="J73" s="3">
        <f t="shared" si="2"/>
        <v>0</v>
      </c>
      <c r="K73" s="1" t="s">
        <v>88</v>
      </c>
      <c r="L73" s="1" t="s">
        <v>122</v>
      </c>
      <c r="M73" s="1" t="s">
        <v>182</v>
      </c>
      <c r="N73" s="1">
        <v>13</v>
      </c>
      <c r="O73" s="1" t="s">
        <v>123</v>
      </c>
      <c r="P73" s="1" t="s">
        <v>52</v>
      </c>
      <c r="Q73" s="1">
        <v>726</v>
      </c>
      <c r="R73" s="3">
        <v>2651.67</v>
      </c>
      <c r="S73" s="3">
        <v>2315.77</v>
      </c>
      <c r="T73" s="3">
        <v>526.4</v>
      </c>
      <c r="V73" s="3">
        <v>0</v>
      </c>
      <c r="W73" s="3">
        <v>0</v>
      </c>
      <c r="X73" s="3">
        <v>0</v>
      </c>
      <c r="Y73" s="3"/>
      <c r="AA73" s="3">
        <v>0</v>
      </c>
      <c r="AB73" s="3">
        <v>0</v>
      </c>
      <c r="AC73" s="3">
        <v>0</v>
      </c>
      <c r="AE73" s="3">
        <v>0</v>
      </c>
      <c r="AF73" s="3">
        <v>0</v>
      </c>
      <c r="AG73" s="3">
        <v>0</v>
      </c>
      <c r="AI73" s="3">
        <v>0</v>
      </c>
      <c r="AJ73" s="3">
        <v>0</v>
      </c>
      <c r="AK73" s="3">
        <v>0</v>
      </c>
      <c r="AL73" s="3"/>
      <c r="AN73" s="3">
        <v>0</v>
      </c>
      <c r="AO73" s="3">
        <v>0</v>
      </c>
      <c r="AP73" s="3">
        <v>0</v>
      </c>
      <c r="AQ73" s="18"/>
      <c r="AR73" s="3">
        <v>0</v>
      </c>
      <c r="AS73" s="3">
        <v>0</v>
      </c>
      <c r="AT73" s="3">
        <v>0</v>
      </c>
      <c r="AU73" s="32">
        <f t="shared" si="4"/>
        <v>726</v>
      </c>
      <c r="AV73" s="3">
        <f t="shared" ref="AV73:AX84" si="7">SUM(R73,V73,AA73,AE73,AI73,AN73,AR73)</f>
        <v>2651.67</v>
      </c>
      <c r="AW73" s="3">
        <f t="shared" si="7"/>
        <v>2315.77</v>
      </c>
      <c r="AX73" s="3">
        <f t="shared" si="7"/>
        <v>526.4</v>
      </c>
      <c r="AY73" s="3">
        <f t="shared" si="3"/>
        <v>5493.84</v>
      </c>
    </row>
    <row r="74" spans="1:52" ht="13.5" thickBot="1" x14ac:dyDescent="0.25">
      <c r="A74" s="1" t="s">
        <v>150</v>
      </c>
      <c r="B74" s="9" t="s">
        <v>119</v>
      </c>
      <c r="C74" s="3">
        <v>0</v>
      </c>
      <c r="D74" s="4">
        <v>0</v>
      </c>
      <c r="F74" s="5"/>
      <c r="G74" s="13"/>
      <c r="H74" s="3">
        <v>0</v>
      </c>
      <c r="J74" s="3">
        <f t="shared" si="2"/>
        <v>0</v>
      </c>
      <c r="K74" s="1" t="s">
        <v>125</v>
      </c>
      <c r="L74" s="1" t="s">
        <v>107</v>
      </c>
      <c r="M74" s="1" t="s">
        <v>151</v>
      </c>
      <c r="O74" s="1" t="s">
        <v>126</v>
      </c>
      <c r="P74" s="1" t="s">
        <v>127</v>
      </c>
      <c r="R74" s="3">
        <v>0</v>
      </c>
      <c r="S74" s="3">
        <v>0</v>
      </c>
      <c r="T74" s="3">
        <v>0</v>
      </c>
      <c r="V74" s="3">
        <v>0</v>
      </c>
      <c r="W74" s="3">
        <v>0</v>
      </c>
      <c r="X74" s="3">
        <v>0</v>
      </c>
      <c r="Y74" s="3"/>
      <c r="AA74" s="3">
        <v>0</v>
      </c>
      <c r="AB74" s="3">
        <v>0</v>
      </c>
      <c r="AC74" s="3">
        <v>0</v>
      </c>
      <c r="AE74" s="3">
        <v>0</v>
      </c>
      <c r="AF74" s="3">
        <v>0</v>
      </c>
      <c r="AG74" s="3">
        <v>0</v>
      </c>
      <c r="AI74" s="3">
        <v>0</v>
      </c>
      <c r="AJ74" s="3">
        <v>0</v>
      </c>
      <c r="AK74" s="3">
        <v>0</v>
      </c>
      <c r="AL74" s="3"/>
      <c r="AN74" s="3">
        <v>0</v>
      </c>
      <c r="AO74" s="3">
        <v>0</v>
      </c>
      <c r="AP74" s="3">
        <v>0</v>
      </c>
      <c r="AQ74" s="18"/>
      <c r="AR74" s="3">
        <v>0</v>
      </c>
      <c r="AS74" s="3">
        <v>0</v>
      </c>
      <c r="AT74" s="3">
        <v>0</v>
      </c>
      <c r="AU74" s="32">
        <f t="shared" si="4"/>
        <v>0</v>
      </c>
      <c r="AV74" s="3">
        <f t="shared" si="7"/>
        <v>0</v>
      </c>
      <c r="AW74" s="3">
        <f t="shared" si="7"/>
        <v>0</v>
      </c>
      <c r="AX74" s="3">
        <f t="shared" si="7"/>
        <v>0</v>
      </c>
      <c r="AY74" s="3">
        <f t="shared" si="3"/>
        <v>0</v>
      </c>
      <c r="AZ74" s="1" t="s">
        <v>143</v>
      </c>
    </row>
    <row r="75" spans="1:52" ht="13.5" thickBot="1" x14ac:dyDescent="0.25">
      <c r="A75" s="1" t="s">
        <v>147</v>
      </c>
      <c r="B75" s="9" t="s">
        <v>119</v>
      </c>
      <c r="C75" s="3">
        <v>0</v>
      </c>
      <c r="D75" s="4">
        <v>0</v>
      </c>
      <c r="F75" s="5"/>
      <c r="G75" s="13"/>
      <c r="H75" s="3">
        <v>0</v>
      </c>
      <c r="J75" s="3">
        <f t="shared" si="2"/>
        <v>0</v>
      </c>
      <c r="K75" s="1" t="s">
        <v>125</v>
      </c>
      <c r="L75" s="1" t="s">
        <v>107</v>
      </c>
      <c r="M75" s="1" t="s">
        <v>146</v>
      </c>
      <c r="O75" s="1" t="s">
        <v>128</v>
      </c>
      <c r="P75" s="1" t="s">
        <v>129</v>
      </c>
      <c r="R75" s="3">
        <v>0</v>
      </c>
      <c r="S75" s="3">
        <v>0</v>
      </c>
      <c r="T75" s="3">
        <v>0</v>
      </c>
      <c r="V75" s="3">
        <v>0</v>
      </c>
      <c r="W75" s="3">
        <v>0</v>
      </c>
      <c r="X75" s="3">
        <v>0</v>
      </c>
      <c r="Y75" s="3"/>
      <c r="AA75" s="3">
        <v>0</v>
      </c>
      <c r="AB75" s="3">
        <v>0</v>
      </c>
      <c r="AC75" s="3">
        <v>0</v>
      </c>
      <c r="AE75" s="3">
        <v>0</v>
      </c>
      <c r="AF75" s="3">
        <v>0</v>
      </c>
      <c r="AG75" s="3">
        <v>0</v>
      </c>
      <c r="AI75" s="3">
        <v>0</v>
      </c>
      <c r="AJ75" s="3">
        <v>0</v>
      </c>
      <c r="AK75" s="3">
        <v>0</v>
      </c>
      <c r="AL75" s="3"/>
      <c r="AN75" s="3">
        <v>0</v>
      </c>
      <c r="AO75" s="3">
        <v>0</v>
      </c>
      <c r="AP75" s="3">
        <v>0</v>
      </c>
      <c r="AQ75" s="18"/>
      <c r="AR75" s="3">
        <v>0</v>
      </c>
      <c r="AS75" s="3">
        <v>0</v>
      </c>
      <c r="AT75" s="3">
        <v>0</v>
      </c>
      <c r="AU75" s="32">
        <f t="shared" si="4"/>
        <v>0</v>
      </c>
      <c r="AV75" s="3">
        <f t="shared" si="7"/>
        <v>0</v>
      </c>
      <c r="AW75" s="3">
        <f t="shared" si="7"/>
        <v>0</v>
      </c>
      <c r="AX75" s="3">
        <f t="shared" si="7"/>
        <v>0</v>
      </c>
      <c r="AY75" s="3">
        <f t="shared" si="3"/>
        <v>0</v>
      </c>
    </row>
    <row r="76" spans="1:52" x14ac:dyDescent="0.2">
      <c r="A76" s="1" t="s">
        <v>133</v>
      </c>
      <c r="B76" s="9" t="s">
        <v>119</v>
      </c>
      <c r="C76" s="3">
        <v>0</v>
      </c>
      <c r="D76" s="4">
        <v>0</v>
      </c>
      <c r="F76" s="5"/>
      <c r="G76" s="13"/>
      <c r="H76" s="3">
        <v>0</v>
      </c>
      <c r="J76" s="3">
        <f t="shared" si="2"/>
        <v>0</v>
      </c>
      <c r="K76" s="1" t="s">
        <v>134</v>
      </c>
      <c r="L76" s="1" t="s">
        <v>107</v>
      </c>
      <c r="M76" s="1" t="s">
        <v>132</v>
      </c>
      <c r="O76" s="1" t="s">
        <v>135</v>
      </c>
      <c r="P76" s="1" t="s">
        <v>130</v>
      </c>
      <c r="R76" s="3">
        <v>0</v>
      </c>
      <c r="S76" s="3">
        <v>0</v>
      </c>
      <c r="T76" s="3">
        <v>0</v>
      </c>
      <c r="V76" s="3">
        <v>0</v>
      </c>
      <c r="W76" s="3">
        <v>0</v>
      </c>
      <c r="X76" s="3">
        <v>0</v>
      </c>
      <c r="Y76" s="3"/>
      <c r="AA76" s="3">
        <v>0</v>
      </c>
      <c r="AB76" s="3">
        <v>0</v>
      </c>
      <c r="AC76" s="3">
        <v>0</v>
      </c>
      <c r="AE76" s="3">
        <v>0</v>
      </c>
      <c r="AF76" s="3">
        <v>0</v>
      </c>
      <c r="AG76" s="3">
        <v>0</v>
      </c>
      <c r="AI76" s="3">
        <v>0</v>
      </c>
      <c r="AJ76" s="3">
        <v>0</v>
      </c>
      <c r="AK76" s="3">
        <v>0</v>
      </c>
      <c r="AL76" s="3"/>
      <c r="AN76" s="3">
        <v>0</v>
      </c>
      <c r="AO76" s="3">
        <v>0</v>
      </c>
      <c r="AP76" s="3">
        <v>0</v>
      </c>
      <c r="AQ76" s="18"/>
      <c r="AR76" s="3">
        <v>0</v>
      </c>
      <c r="AS76" s="3">
        <v>0</v>
      </c>
      <c r="AT76" s="3">
        <v>0</v>
      </c>
      <c r="AU76" s="32">
        <f t="shared" si="4"/>
        <v>0</v>
      </c>
      <c r="AV76" s="3">
        <f t="shared" si="7"/>
        <v>0</v>
      </c>
      <c r="AW76" s="3">
        <f t="shared" si="7"/>
        <v>0</v>
      </c>
      <c r="AX76" s="3">
        <f t="shared" si="7"/>
        <v>0</v>
      </c>
      <c r="AY76" s="3">
        <f t="shared" si="3"/>
        <v>0</v>
      </c>
    </row>
    <row r="77" spans="1:52" ht="13.5" thickBot="1" x14ac:dyDescent="0.25">
      <c r="A77" s="1" t="s">
        <v>53</v>
      </c>
      <c r="B77" s="14" t="s">
        <v>62</v>
      </c>
      <c r="C77" s="3">
        <v>0</v>
      </c>
      <c r="D77" s="4">
        <v>0</v>
      </c>
      <c r="F77" s="5"/>
      <c r="G77" s="14" t="s">
        <v>62</v>
      </c>
      <c r="H77" s="3">
        <v>0</v>
      </c>
      <c r="I77" s="67"/>
      <c r="J77" s="3">
        <f t="shared" si="2"/>
        <v>0</v>
      </c>
      <c r="K77" s="1" t="s">
        <v>88</v>
      </c>
      <c r="L77" s="1" t="s">
        <v>122</v>
      </c>
      <c r="M77" s="1" t="s">
        <v>182</v>
      </c>
      <c r="N77" s="1">
        <v>14</v>
      </c>
      <c r="O77" s="1" t="s">
        <v>88</v>
      </c>
      <c r="P77" s="1" t="s">
        <v>53</v>
      </c>
      <c r="Q77" s="1">
        <v>106</v>
      </c>
      <c r="R77" s="3">
        <v>452.62</v>
      </c>
      <c r="S77" s="3">
        <v>395.28</v>
      </c>
      <c r="T77" s="3">
        <v>393.88</v>
      </c>
      <c r="V77" s="3">
        <v>0</v>
      </c>
      <c r="W77" s="3">
        <v>0</v>
      </c>
      <c r="X77" s="3">
        <v>0</v>
      </c>
      <c r="Y77" s="3"/>
      <c r="AA77" s="3">
        <v>0</v>
      </c>
      <c r="AB77" s="3">
        <v>0</v>
      </c>
      <c r="AC77" s="3">
        <v>0</v>
      </c>
      <c r="AE77" s="3">
        <v>0</v>
      </c>
      <c r="AF77" s="3">
        <v>0</v>
      </c>
      <c r="AG77" s="3">
        <v>0</v>
      </c>
      <c r="AI77" s="3">
        <v>0</v>
      </c>
      <c r="AJ77" s="3">
        <v>0</v>
      </c>
      <c r="AK77" s="3">
        <v>0</v>
      </c>
      <c r="AL77" s="3"/>
      <c r="AN77" s="3">
        <v>0</v>
      </c>
      <c r="AO77" s="3">
        <v>0</v>
      </c>
      <c r="AP77" s="3">
        <v>0</v>
      </c>
      <c r="AQ77" s="18"/>
      <c r="AR77" s="3">
        <v>0</v>
      </c>
      <c r="AS77" s="3">
        <v>0</v>
      </c>
      <c r="AT77" s="3">
        <v>0</v>
      </c>
      <c r="AU77" s="32">
        <f t="shared" si="4"/>
        <v>106</v>
      </c>
      <c r="AV77" s="3">
        <f t="shared" si="7"/>
        <v>452.62</v>
      </c>
      <c r="AW77" s="3">
        <f t="shared" si="7"/>
        <v>395.28</v>
      </c>
      <c r="AX77" s="3">
        <f t="shared" si="7"/>
        <v>393.88</v>
      </c>
      <c r="AY77" s="3">
        <f t="shared" si="3"/>
        <v>1241.78</v>
      </c>
    </row>
    <row r="78" spans="1:52" ht="13.5" thickBot="1" x14ac:dyDescent="0.25">
      <c r="A78" s="1" t="s">
        <v>54</v>
      </c>
      <c r="B78" s="14" t="s">
        <v>63</v>
      </c>
      <c r="C78" s="3">
        <v>0</v>
      </c>
      <c r="D78" s="4">
        <v>0</v>
      </c>
      <c r="E78" s="47">
        <f>SUM(C8:C78)</f>
        <v>30074.110000000008</v>
      </c>
      <c r="F78" s="15">
        <f>SUM(D8:D78)</f>
        <v>5217.5999999999985</v>
      </c>
      <c r="G78" s="14" t="s">
        <v>97</v>
      </c>
      <c r="H78" s="3">
        <v>0</v>
      </c>
      <c r="I78" s="66">
        <f>SUM(H8:H78)</f>
        <v>0</v>
      </c>
      <c r="J78" s="3">
        <f>C78+D78+H78</f>
        <v>0</v>
      </c>
      <c r="K78" s="1" t="s">
        <v>88</v>
      </c>
      <c r="L78" s="1" t="s">
        <v>122</v>
      </c>
      <c r="M78" s="1" t="s">
        <v>181</v>
      </c>
      <c r="N78" s="1">
        <v>15</v>
      </c>
      <c r="O78" s="1" t="s">
        <v>88</v>
      </c>
      <c r="P78" s="1" t="s">
        <v>54</v>
      </c>
      <c r="Q78" s="1">
        <v>12</v>
      </c>
      <c r="R78" s="3">
        <v>51.24</v>
      </c>
      <c r="S78" s="3">
        <v>44.75</v>
      </c>
      <c r="T78" s="3">
        <v>394.04</v>
      </c>
      <c r="V78" s="3">
        <v>0</v>
      </c>
      <c r="W78" s="3">
        <v>0</v>
      </c>
      <c r="X78" s="3">
        <v>0</v>
      </c>
      <c r="Y78" s="3"/>
      <c r="AA78" s="3">
        <v>0</v>
      </c>
      <c r="AB78" s="3">
        <v>0</v>
      </c>
      <c r="AC78" s="3">
        <v>0</v>
      </c>
      <c r="AE78" s="3">
        <v>0</v>
      </c>
      <c r="AF78" s="3">
        <v>0</v>
      </c>
      <c r="AG78" s="3">
        <v>0</v>
      </c>
      <c r="AI78" s="3">
        <v>0</v>
      </c>
      <c r="AJ78" s="3">
        <v>0</v>
      </c>
      <c r="AK78" s="3">
        <v>0</v>
      </c>
      <c r="AL78" s="3"/>
      <c r="AN78" s="3">
        <v>0</v>
      </c>
      <c r="AO78" s="3">
        <v>0</v>
      </c>
      <c r="AP78" s="3">
        <v>0</v>
      </c>
      <c r="AQ78" s="18"/>
      <c r="AR78" s="3">
        <v>0</v>
      </c>
      <c r="AS78" s="3">
        <v>0</v>
      </c>
      <c r="AT78" s="3">
        <v>0</v>
      </c>
      <c r="AU78" s="32">
        <f t="shared" si="4"/>
        <v>12</v>
      </c>
      <c r="AV78" s="3">
        <f t="shared" si="7"/>
        <v>51.24</v>
      </c>
      <c r="AW78" s="3">
        <f t="shared" si="7"/>
        <v>44.75</v>
      </c>
      <c r="AX78" s="3">
        <f t="shared" si="7"/>
        <v>394.04</v>
      </c>
      <c r="AY78" s="3">
        <f t="shared" si="3"/>
        <v>490.03000000000003</v>
      </c>
    </row>
    <row r="79" spans="1:52" x14ac:dyDescent="0.2">
      <c r="A79" s="1" t="s">
        <v>55</v>
      </c>
      <c r="B79" s="14" t="s">
        <v>124</v>
      </c>
      <c r="C79" s="3">
        <v>0</v>
      </c>
      <c r="D79" s="4">
        <v>0</v>
      </c>
      <c r="E79" s="12"/>
      <c r="F79" s="2"/>
      <c r="G79" s="14" t="s">
        <v>124</v>
      </c>
      <c r="H79" s="3">
        <v>0</v>
      </c>
      <c r="I79" s="67"/>
      <c r="J79" s="3">
        <f t="shared" si="2"/>
        <v>0</v>
      </c>
      <c r="K79" s="1" t="s">
        <v>90</v>
      </c>
      <c r="L79" s="1" t="s">
        <v>122</v>
      </c>
      <c r="M79" s="1" t="s">
        <v>175</v>
      </c>
      <c r="O79" s="1" t="s">
        <v>90</v>
      </c>
      <c r="P79" s="1" t="s">
        <v>55</v>
      </c>
      <c r="Q79" s="1">
        <v>39</v>
      </c>
      <c r="R79" s="3">
        <v>166.53</v>
      </c>
      <c r="S79" s="3">
        <v>145.43</v>
      </c>
      <c r="T79" s="3">
        <v>262.23</v>
      </c>
      <c r="V79" s="3">
        <v>0</v>
      </c>
      <c r="W79" s="3">
        <v>0</v>
      </c>
      <c r="X79" s="3">
        <v>0</v>
      </c>
      <c r="Y79" s="3"/>
      <c r="AA79" s="3">
        <v>0</v>
      </c>
      <c r="AB79" s="3">
        <v>0</v>
      </c>
      <c r="AC79" s="3">
        <v>0</v>
      </c>
      <c r="AE79" s="3">
        <v>0</v>
      </c>
      <c r="AF79" s="3">
        <v>0</v>
      </c>
      <c r="AG79" s="3">
        <v>0</v>
      </c>
      <c r="AI79" s="3">
        <v>0</v>
      </c>
      <c r="AJ79" s="3">
        <v>0</v>
      </c>
      <c r="AK79" s="3">
        <v>0</v>
      </c>
      <c r="AL79" s="3"/>
      <c r="AN79" s="3">
        <v>0</v>
      </c>
      <c r="AO79" s="3">
        <v>0</v>
      </c>
      <c r="AP79" s="3">
        <v>0</v>
      </c>
      <c r="AQ79" s="18"/>
      <c r="AR79" s="3">
        <v>0</v>
      </c>
      <c r="AS79" s="3">
        <v>0</v>
      </c>
      <c r="AT79" s="3">
        <v>0</v>
      </c>
      <c r="AU79" s="32">
        <f t="shared" si="4"/>
        <v>39</v>
      </c>
      <c r="AV79" s="3">
        <f t="shared" si="7"/>
        <v>166.53</v>
      </c>
      <c r="AW79" s="3">
        <f t="shared" si="7"/>
        <v>145.43</v>
      </c>
      <c r="AX79" s="3">
        <f t="shared" si="7"/>
        <v>262.23</v>
      </c>
      <c r="AY79" s="3">
        <f t="shared" si="3"/>
        <v>574.19000000000005</v>
      </c>
    </row>
    <row r="80" spans="1:52" x14ac:dyDescent="0.2">
      <c r="A80" s="1" t="s">
        <v>57</v>
      </c>
      <c r="B80" s="14"/>
      <c r="C80" s="3">
        <v>0</v>
      </c>
      <c r="D80" s="4">
        <v>0</v>
      </c>
      <c r="E80" s="12"/>
      <c r="F80" s="2"/>
      <c r="G80" s="14"/>
      <c r="H80" s="3">
        <v>0</v>
      </c>
      <c r="J80" s="3">
        <f t="shared" si="2"/>
        <v>0</v>
      </c>
      <c r="K80" s="1" t="s">
        <v>90</v>
      </c>
      <c r="L80" s="1" t="s">
        <v>122</v>
      </c>
      <c r="M80" s="1" t="s">
        <v>175</v>
      </c>
      <c r="O80" s="1" t="s">
        <v>90</v>
      </c>
      <c r="P80" s="1" t="s">
        <v>57</v>
      </c>
      <c r="Q80" s="1">
        <v>72</v>
      </c>
      <c r="R80" s="3">
        <v>307.44</v>
      </c>
      <c r="S80" s="3">
        <v>268.5</v>
      </c>
      <c r="T80" s="3">
        <v>392.45</v>
      </c>
      <c r="V80" s="3">
        <v>0</v>
      </c>
      <c r="W80" s="3">
        <v>0</v>
      </c>
      <c r="X80" s="3">
        <v>0</v>
      </c>
      <c r="Y80" s="3"/>
      <c r="AA80" s="3">
        <v>0</v>
      </c>
      <c r="AB80" s="3">
        <v>0</v>
      </c>
      <c r="AC80" s="3">
        <v>0</v>
      </c>
      <c r="AE80" s="3">
        <v>0</v>
      </c>
      <c r="AF80" s="3">
        <v>0</v>
      </c>
      <c r="AG80" s="3">
        <v>0</v>
      </c>
      <c r="AI80" s="3">
        <v>0</v>
      </c>
      <c r="AJ80" s="3">
        <v>0</v>
      </c>
      <c r="AK80" s="3">
        <v>0</v>
      </c>
      <c r="AL80" s="3"/>
      <c r="AN80" s="3">
        <v>0</v>
      </c>
      <c r="AO80" s="3">
        <v>0</v>
      </c>
      <c r="AP80" s="3">
        <v>0</v>
      </c>
      <c r="AQ80" s="18"/>
      <c r="AR80" s="3">
        <v>0</v>
      </c>
      <c r="AS80" s="3">
        <v>0</v>
      </c>
      <c r="AT80" s="3">
        <v>0</v>
      </c>
      <c r="AU80" s="32">
        <f t="shared" si="4"/>
        <v>72</v>
      </c>
      <c r="AV80" s="3">
        <f t="shared" si="7"/>
        <v>307.44</v>
      </c>
      <c r="AW80" s="3">
        <f t="shared" si="7"/>
        <v>268.5</v>
      </c>
      <c r="AX80" s="3">
        <f t="shared" si="7"/>
        <v>392.45</v>
      </c>
      <c r="AY80" s="3">
        <f t="shared" ref="AY80:AY84" si="8">SUM(AV80:AX80)</f>
        <v>968.3900000000001</v>
      </c>
    </row>
    <row r="81" spans="1:51" ht="13.5" thickBot="1" x14ac:dyDescent="0.25">
      <c r="A81" s="1" t="s">
        <v>58</v>
      </c>
      <c r="B81" s="14" t="s">
        <v>124</v>
      </c>
      <c r="C81" s="3">
        <v>0</v>
      </c>
      <c r="D81" s="4">
        <v>0</v>
      </c>
      <c r="E81" s="12"/>
      <c r="F81" s="2"/>
      <c r="G81" s="14" t="s">
        <v>124</v>
      </c>
      <c r="H81" s="3">
        <v>0</v>
      </c>
      <c r="J81" s="3">
        <f t="shared" ref="J81:J82" si="9">C81+D81+H81</f>
        <v>0</v>
      </c>
      <c r="K81" s="1" t="s">
        <v>91</v>
      </c>
      <c r="L81" s="1" t="s">
        <v>122</v>
      </c>
      <c r="M81" s="55" t="s">
        <v>173</v>
      </c>
      <c r="O81" s="1" t="s">
        <v>91</v>
      </c>
      <c r="P81" s="1" t="s">
        <v>58</v>
      </c>
      <c r="Q81" s="1">
        <v>27</v>
      </c>
      <c r="R81" s="3">
        <v>115.29</v>
      </c>
      <c r="S81" s="3">
        <v>100.69</v>
      </c>
      <c r="T81" s="3">
        <v>260.97000000000003</v>
      </c>
      <c r="V81" s="3">
        <v>0</v>
      </c>
      <c r="W81" s="3">
        <v>0</v>
      </c>
      <c r="X81" s="3">
        <v>0</v>
      </c>
      <c r="Y81" s="3"/>
      <c r="AA81" s="3">
        <v>0</v>
      </c>
      <c r="AB81" s="3">
        <v>0</v>
      </c>
      <c r="AC81" s="3">
        <v>0</v>
      </c>
      <c r="AE81" s="3">
        <v>0</v>
      </c>
      <c r="AF81" s="3">
        <v>0</v>
      </c>
      <c r="AG81" s="3">
        <v>0</v>
      </c>
      <c r="AI81" s="3">
        <v>0</v>
      </c>
      <c r="AJ81" s="3">
        <v>0</v>
      </c>
      <c r="AK81" s="3">
        <v>0</v>
      </c>
      <c r="AL81" s="3"/>
      <c r="AN81" s="3">
        <v>0</v>
      </c>
      <c r="AO81" s="3">
        <v>0</v>
      </c>
      <c r="AP81" s="3">
        <v>0</v>
      </c>
      <c r="AQ81" s="18"/>
      <c r="AR81" s="3">
        <v>0</v>
      </c>
      <c r="AS81" s="3">
        <v>0</v>
      </c>
      <c r="AT81" s="3">
        <v>0</v>
      </c>
      <c r="AU81" s="32">
        <f t="shared" si="4"/>
        <v>27</v>
      </c>
      <c r="AV81" s="3">
        <f t="shared" si="7"/>
        <v>115.29</v>
      </c>
      <c r="AW81" s="3">
        <f t="shared" si="7"/>
        <v>100.69</v>
      </c>
      <c r="AX81" s="3">
        <f t="shared" si="7"/>
        <v>260.97000000000003</v>
      </c>
      <c r="AY81" s="3">
        <f t="shared" si="8"/>
        <v>476.95000000000005</v>
      </c>
    </row>
    <row r="82" spans="1:51" ht="13.5" thickBot="1" x14ac:dyDescent="0.25">
      <c r="A82" s="1" t="s">
        <v>59</v>
      </c>
      <c r="B82" s="30" t="s">
        <v>145</v>
      </c>
      <c r="C82" s="3">
        <v>0</v>
      </c>
      <c r="D82" s="4">
        <v>0</v>
      </c>
      <c r="E82" s="47">
        <f>SUM(C79:C82)</f>
        <v>0</v>
      </c>
      <c r="F82" s="15">
        <f>SUM(D79:D82)</f>
        <v>0</v>
      </c>
      <c r="G82" s="30" t="s">
        <v>95</v>
      </c>
      <c r="H82" s="3">
        <v>0</v>
      </c>
      <c r="I82" s="68">
        <f>SUM(H79:H82)</f>
        <v>0</v>
      </c>
      <c r="J82" s="3">
        <f t="shared" si="9"/>
        <v>0</v>
      </c>
      <c r="K82" s="1" t="s">
        <v>92</v>
      </c>
      <c r="L82" s="1" t="s">
        <v>107</v>
      </c>
      <c r="M82" s="1" t="s">
        <v>162</v>
      </c>
      <c r="O82" s="1" t="s">
        <v>92</v>
      </c>
      <c r="P82" s="1" t="s">
        <v>59</v>
      </c>
      <c r="R82" s="3">
        <v>0</v>
      </c>
      <c r="S82" s="3">
        <v>0</v>
      </c>
      <c r="T82" s="3">
        <v>0</v>
      </c>
      <c r="V82" s="3">
        <v>0</v>
      </c>
      <c r="W82" s="3">
        <v>0</v>
      </c>
      <c r="X82" s="3">
        <v>0</v>
      </c>
      <c r="Y82" s="3"/>
      <c r="AA82" s="3">
        <v>0</v>
      </c>
      <c r="AB82" s="3">
        <v>0</v>
      </c>
      <c r="AC82" s="3">
        <v>0</v>
      </c>
      <c r="AE82" s="3">
        <v>0</v>
      </c>
      <c r="AF82" s="3">
        <v>0</v>
      </c>
      <c r="AG82" s="3">
        <v>0</v>
      </c>
      <c r="AI82" s="3">
        <v>0</v>
      </c>
      <c r="AJ82" s="3">
        <v>0</v>
      </c>
      <c r="AK82" s="3">
        <v>0</v>
      </c>
      <c r="AL82" s="3"/>
      <c r="AN82" s="3">
        <v>0</v>
      </c>
      <c r="AO82" s="3">
        <v>0</v>
      </c>
      <c r="AP82" s="3">
        <v>0</v>
      </c>
      <c r="AQ82" s="18"/>
      <c r="AR82" s="3">
        <v>0</v>
      </c>
      <c r="AS82" s="3">
        <v>0</v>
      </c>
      <c r="AT82" s="3">
        <v>0</v>
      </c>
      <c r="AU82" s="32">
        <f t="shared" si="4"/>
        <v>0</v>
      </c>
      <c r="AV82" s="3">
        <f t="shared" si="7"/>
        <v>0</v>
      </c>
      <c r="AW82" s="3">
        <f t="shared" si="7"/>
        <v>0</v>
      </c>
      <c r="AX82" s="3">
        <f t="shared" si="7"/>
        <v>0</v>
      </c>
      <c r="AY82" s="3">
        <f t="shared" si="8"/>
        <v>0</v>
      </c>
    </row>
    <row r="83" spans="1:51" ht="13.5" thickBot="1" x14ac:dyDescent="0.25">
      <c r="A83" s="1" t="s">
        <v>60</v>
      </c>
      <c r="B83" s="14" t="s">
        <v>62</v>
      </c>
      <c r="C83" s="3">
        <v>0</v>
      </c>
      <c r="D83" s="4">
        <v>0</v>
      </c>
      <c r="E83" s="12"/>
      <c r="F83" s="2"/>
      <c r="G83" s="14" t="s">
        <v>62</v>
      </c>
      <c r="H83" s="3">
        <v>0</v>
      </c>
      <c r="J83" s="3">
        <f>C83+D83+H83</f>
        <v>0</v>
      </c>
      <c r="K83" s="1" t="s">
        <v>93</v>
      </c>
      <c r="L83" s="1" t="s">
        <v>122</v>
      </c>
      <c r="M83" s="1" t="s">
        <v>174</v>
      </c>
      <c r="O83" s="1" t="s">
        <v>93</v>
      </c>
      <c r="P83" s="1" t="s">
        <v>60</v>
      </c>
      <c r="Q83" s="1">
        <v>0</v>
      </c>
      <c r="R83" s="3">
        <v>118.87</v>
      </c>
      <c r="S83" s="3">
        <v>0</v>
      </c>
      <c r="T83" s="3">
        <v>0</v>
      </c>
      <c r="V83" s="3">
        <v>0</v>
      </c>
      <c r="W83" s="3">
        <v>0</v>
      </c>
      <c r="X83" s="3">
        <v>0</v>
      </c>
      <c r="Y83" s="3"/>
      <c r="AA83" s="3">
        <v>0</v>
      </c>
      <c r="AB83" s="3">
        <v>0</v>
      </c>
      <c r="AC83" s="3">
        <v>0</v>
      </c>
      <c r="AE83" s="3">
        <v>0</v>
      </c>
      <c r="AF83" s="3">
        <v>0</v>
      </c>
      <c r="AG83" s="3">
        <v>0</v>
      </c>
      <c r="AI83" s="3">
        <v>0</v>
      </c>
      <c r="AJ83" s="3">
        <v>0</v>
      </c>
      <c r="AK83" s="3">
        <v>0</v>
      </c>
      <c r="AL83" s="3"/>
      <c r="AN83" s="3">
        <v>0</v>
      </c>
      <c r="AO83" s="3">
        <v>0</v>
      </c>
      <c r="AP83" s="3">
        <v>0</v>
      </c>
      <c r="AQ83" s="18"/>
      <c r="AR83" s="3">
        <v>0</v>
      </c>
      <c r="AS83" s="3">
        <v>0</v>
      </c>
      <c r="AT83" s="3">
        <v>0</v>
      </c>
      <c r="AU83" s="32">
        <f t="shared" si="4"/>
        <v>0</v>
      </c>
      <c r="AV83" s="3">
        <f t="shared" si="7"/>
        <v>118.87</v>
      </c>
      <c r="AW83" s="3">
        <f t="shared" si="7"/>
        <v>0</v>
      </c>
      <c r="AX83" s="3">
        <f t="shared" si="7"/>
        <v>0</v>
      </c>
      <c r="AY83" s="3">
        <f t="shared" si="8"/>
        <v>118.87</v>
      </c>
    </row>
    <row r="84" spans="1:51" ht="13.5" thickBot="1" x14ac:dyDescent="0.25">
      <c r="A84" s="1" t="s">
        <v>61</v>
      </c>
      <c r="B84" s="14" t="s">
        <v>64</v>
      </c>
      <c r="C84" s="3">
        <v>0</v>
      </c>
      <c r="D84" s="4">
        <v>0</v>
      </c>
      <c r="E84" s="48">
        <f>C83+C84</f>
        <v>0</v>
      </c>
      <c r="F84" s="16">
        <f>D83+D84</f>
        <v>0</v>
      </c>
      <c r="G84" s="14" t="s">
        <v>96</v>
      </c>
      <c r="H84" s="3">
        <v>0</v>
      </c>
      <c r="I84" s="68">
        <f>H83+H84</f>
        <v>0</v>
      </c>
      <c r="J84" s="3">
        <f>C84+D84+H84</f>
        <v>0</v>
      </c>
      <c r="K84" s="1" t="s">
        <v>93</v>
      </c>
      <c r="L84" s="1" t="s">
        <v>122</v>
      </c>
      <c r="M84" s="1" t="s">
        <v>174</v>
      </c>
      <c r="O84" s="1" t="s">
        <v>93</v>
      </c>
      <c r="P84" s="1" t="s">
        <v>61</v>
      </c>
      <c r="Q84" s="1">
        <v>21</v>
      </c>
      <c r="R84" s="3">
        <v>89.67</v>
      </c>
      <c r="S84" s="3">
        <v>82.24</v>
      </c>
      <c r="T84" s="3">
        <v>132.72</v>
      </c>
      <c r="V84" s="3">
        <v>0</v>
      </c>
      <c r="W84" s="3">
        <v>0</v>
      </c>
      <c r="X84" s="3">
        <v>0</v>
      </c>
      <c r="Y84" s="3"/>
      <c r="AA84" s="3">
        <v>0</v>
      </c>
      <c r="AB84" s="3">
        <v>0</v>
      </c>
      <c r="AC84" s="3">
        <v>0</v>
      </c>
      <c r="AE84" s="3">
        <v>0</v>
      </c>
      <c r="AF84" s="3">
        <v>0</v>
      </c>
      <c r="AG84" s="3">
        <v>0</v>
      </c>
      <c r="AI84" s="3">
        <v>0</v>
      </c>
      <c r="AJ84" s="3">
        <v>0</v>
      </c>
      <c r="AK84" s="3">
        <v>0</v>
      </c>
      <c r="AL84" s="3"/>
      <c r="AN84" s="3">
        <v>0</v>
      </c>
      <c r="AO84" s="3">
        <v>0</v>
      </c>
      <c r="AP84" s="3">
        <v>0</v>
      </c>
      <c r="AQ84" s="18"/>
      <c r="AR84" s="3">
        <v>0</v>
      </c>
      <c r="AS84" s="3">
        <v>0</v>
      </c>
      <c r="AT84" s="3">
        <v>0</v>
      </c>
      <c r="AU84" s="32">
        <f t="shared" si="4"/>
        <v>21</v>
      </c>
      <c r="AV84" s="3">
        <f t="shared" si="7"/>
        <v>89.67</v>
      </c>
      <c r="AW84" s="3">
        <f t="shared" si="7"/>
        <v>82.24</v>
      </c>
      <c r="AX84" s="3">
        <f t="shared" si="7"/>
        <v>132.72</v>
      </c>
      <c r="AY84" s="3">
        <f t="shared" si="8"/>
        <v>304.63</v>
      </c>
    </row>
    <row r="85" spans="1:51" ht="13.5" thickBot="1" x14ac:dyDescent="0.25">
      <c r="A85" s="1" t="s">
        <v>121</v>
      </c>
      <c r="B85" s="25" t="s">
        <v>112</v>
      </c>
      <c r="C85" s="50"/>
      <c r="D85" s="51"/>
      <c r="E85" s="49">
        <f>SUM(E8:E84)</f>
        <v>30074.110000000008</v>
      </c>
      <c r="F85" s="17">
        <f>SUM(F8:F84)</f>
        <v>5217.5999999999985</v>
      </c>
      <c r="G85" s="50"/>
      <c r="H85" s="52">
        <v>0</v>
      </c>
      <c r="I85" s="69">
        <f>SUM(I8:I84)</f>
        <v>0</v>
      </c>
      <c r="J85" s="53">
        <f>SUM(J8:J84)</f>
        <v>35291.710000000006</v>
      </c>
      <c r="K85" s="54"/>
      <c r="L85" s="54"/>
      <c r="M85" s="54"/>
      <c r="N85" s="51"/>
      <c r="O85" s="26" t="s">
        <v>141</v>
      </c>
      <c r="P85" s="26"/>
      <c r="Q85" s="26"/>
      <c r="R85" s="29">
        <f>SUM(R8:R84)</f>
        <v>33937.760000000017</v>
      </c>
      <c r="S85" s="29">
        <f t="shared" ref="S85:AY85" si="10">SUM(S8:S84)</f>
        <v>25872.429999999993</v>
      </c>
      <c r="T85" s="29">
        <f t="shared" si="10"/>
        <v>14859.830000000002</v>
      </c>
      <c r="U85" s="39"/>
      <c r="V85" s="29">
        <f>SUM(V8:V84)</f>
        <v>0</v>
      </c>
      <c r="W85" s="29">
        <f t="shared" si="10"/>
        <v>0</v>
      </c>
      <c r="X85" s="29">
        <f t="shared" si="10"/>
        <v>0</v>
      </c>
      <c r="Y85" s="29"/>
      <c r="Z85" s="39"/>
      <c r="AA85" s="29">
        <f t="shared" si="10"/>
        <v>0</v>
      </c>
      <c r="AB85" s="29">
        <f t="shared" si="10"/>
        <v>0</v>
      </c>
      <c r="AC85" s="29">
        <f t="shared" si="10"/>
        <v>0</v>
      </c>
      <c r="AD85" s="45"/>
      <c r="AE85" s="29">
        <f>SUM(AE8:AE84)</f>
        <v>0</v>
      </c>
      <c r="AF85" s="29">
        <f t="shared" si="10"/>
        <v>0</v>
      </c>
      <c r="AG85" s="29">
        <f t="shared" si="10"/>
        <v>0</v>
      </c>
      <c r="AH85" s="45"/>
      <c r="AI85" s="29">
        <f t="shared" si="10"/>
        <v>0</v>
      </c>
      <c r="AJ85" s="29">
        <f t="shared" si="10"/>
        <v>0</v>
      </c>
      <c r="AK85" s="29">
        <f t="shared" si="10"/>
        <v>0</v>
      </c>
      <c r="AL85" s="29"/>
      <c r="AM85" s="45"/>
      <c r="AN85" s="29">
        <f t="shared" si="10"/>
        <v>0</v>
      </c>
      <c r="AO85" s="29">
        <f t="shared" si="10"/>
        <v>0</v>
      </c>
      <c r="AP85" s="29">
        <f t="shared" si="10"/>
        <v>0</v>
      </c>
      <c r="AQ85" s="29"/>
      <c r="AR85" s="29">
        <f t="shared" si="10"/>
        <v>0</v>
      </c>
      <c r="AS85" s="29">
        <f t="shared" si="10"/>
        <v>0</v>
      </c>
      <c r="AT85" s="29">
        <f t="shared" si="10"/>
        <v>0</v>
      </c>
      <c r="AU85" s="33">
        <f t="shared" si="10"/>
        <v>6743</v>
      </c>
      <c r="AV85" s="29">
        <f t="shared" si="10"/>
        <v>33937.760000000017</v>
      </c>
      <c r="AW85" s="29">
        <f t="shared" si="10"/>
        <v>25872.429999999993</v>
      </c>
      <c r="AX85" s="29">
        <f t="shared" si="10"/>
        <v>14859.830000000002</v>
      </c>
      <c r="AY85" s="29">
        <f t="shared" si="10"/>
        <v>74670.019999999975</v>
      </c>
    </row>
    <row r="86" spans="1:51" x14ac:dyDescent="0.2">
      <c r="B86" s="12"/>
    </row>
    <row r="87" spans="1:51" ht="13.5" thickBot="1" x14ac:dyDescent="0.25">
      <c r="F87" s="3"/>
      <c r="I87" s="70"/>
      <c r="J87" s="3"/>
      <c r="T87" s="34">
        <f>SUM(R85:T85)</f>
        <v>74670.020000000019</v>
      </c>
      <c r="U87" s="40"/>
      <c r="V87" s="3"/>
      <c r="AA87" s="3"/>
      <c r="AE87" s="3"/>
    </row>
    <row r="88" spans="1:51" ht="13.5" thickTop="1" x14ac:dyDescent="0.2">
      <c r="C88" s="8"/>
      <c r="D88" s="8"/>
      <c r="E88" s="3"/>
      <c r="J88" s="18"/>
      <c r="AE88" s="3"/>
    </row>
    <row r="89" spans="1:51" x14ac:dyDescent="0.2">
      <c r="A89" s="27"/>
      <c r="D89" s="8"/>
      <c r="E89" s="3"/>
      <c r="V89" s="3"/>
    </row>
    <row r="90" spans="1:51" x14ac:dyDescent="0.2">
      <c r="E90" s="3"/>
      <c r="G90" s="3"/>
      <c r="J90" s="3"/>
      <c r="S90" s="3"/>
      <c r="AA90" s="35" t="s">
        <v>138</v>
      </c>
      <c r="AC90" s="1" t="s">
        <v>149</v>
      </c>
    </row>
    <row r="91" spans="1:51" x14ac:dyDescent="0.2">
      <c r="E91" s="3"/>
      <c r="V91" s="3"/>
      <c r="AC91" s="1" t="s">
        <v>110</v>
      </c>
      <c r="AE91" s="3">
        <f>R85+V85+AA85+AE85+AI85+AN85</f>
        <v>33937.760000000017</v>
      </c>
    </row>
    <row r="92" spans="1:51" x14ac:dyDescent="0.2">
      <c r="AC92" s="1" t="s">
        <v>109</v>
      </c>
      <c r="AE92" s="3">
        <f>S85+W85+AB85+AF85+AJ85+AO85</f>
        <v>25872.429999999993</v>
      </c>
    </row>
    <row r="93" spans="1:51" x14ac:dyDescent="0.2">
      <c r="AC93" s="1" t="s">
        <v>139</v>
      </c>
      <c r="AE93" s="28">
        <f>T85+X85+AC85+AG85+AK85+AP85</f>
        <v>14859.830000000002</v>
      </c>
    </row>
    <row r="94" spans="1:51" ht="13.5" thickBot="1" x14ac:dyDescent="0.25">
      <c r="AC94" s="1" t="s">
        <v>140</v>
      </c>
      <c r="AE94" s="29">
        <f>SUM(AE91:AE93)</f>
        <v>74670.020000000019</v>
      </c>
    </row>
    <row r="95" spans="1:51" ht="13.5" thickTop="1" x14ac:dyDescent="0.2"/>
    <row r="97" spans="1:1" x14ac:dyDescent="0.2">
      <c r="A97" s="1" t="s">
        <v>136</v>
      </c>
    </row>
    <row r="131" spans="7:9" x14ac:dyDescent="0.2">
      <c r="G131" s="18"/>
      <c r="I131" s="71"/>
    </row>
  </sheetData>
  <mergeCells count="9">
    <mergeCell ref="Q6:T6"/>
    <mergeCell ref="U6:X6"/>
    <mergeCell ref="AU6:AX6"/>
    <mergeCell ref="A1:M1"/>
    <mergeCell ref="O1:AG1"/>
    <mergeCell ref="A2:M2"/>
    <mergeCell ref="O2:AG2"/>
    <mergeCell ref="A3:M3"/>
    <mergeCell ref="O3:AG3"/>
  </mergeCells>
  <printOptions horizontalCentered="1" gridLines="1"/>
  <pageMargins left="0.2" right="0.2" top="0.75" bottom="0.75" header="0.3" footer="0.3"/>
  <pageSetup paperSize="5" scale="74" orientation="landscape" r:id="rId1"/>
  <colBreaks count="1" manualBreakCount="1"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SMUT-17-18_PMT_6</vt:lpstr>
      <vt:lpstr>SMUT-17-18_PMT_5</vt:lpstr>
      <vt:lpstr>SMUT-17-18_PMT_4</vt:lpstr>
      <vt:lpstr>SMUT-17-18_PMT_3</vt:lpstr>
      <vt:lpstr>SMUT-17-18_PMT_2</vt:lpstr>
      <vt:lpstr>SMUT-17-18_PMT_1</vt:lpstr>
      <vt:lpstr>SMUT-17-18_PMT_1 (2)</vt:lpstr>
      <vt:lpstr>'SMUT-17-18_PMT_1'!Print_Area</vt:lpstr>
      <vt:lpstr>'SMUT-17-18_PMT_1 (2)'!Print_Area</vt:lpstr>
      <vt:lpstr>'SMUT-17-18_PMT_2'!Print_Area</vt:lpstr>
      <vt:lpstr>'SMUT-17-18_PMT_3'!Print_Area</vt:lpstr>
      <vt:lpstr>'SMUT-17-18_PMT_4'!Print_Area</vt:lpstr>
      <vt:lpstr>'SMUT-17-18_PMT_5'!Print_Area</vt:lpstr>
      <vt:lpstr>'SMUT-17-18_PMT_6'!Print_Area</vt:lpstr>
      <vt:lpstr>'SMUT-17-18_PMT_1'!Print_Titles</vt:lpstr>
      <vt:lpstr>'SMUT-17-18_PMT_1 (2)'!Print_Titles</vt:lpstr>
      <vt:lpstr>'SMUT-17-18_PMT_2'!Print_Titles</vt:lpstr>
      <vt:lpstr>'SMUT-17-18_PMT_3'!Print_Titles</vt:lpstr>
      <vt:lpstr>'SMUT-17-18_PMT_4'!Print_Titles</vt:lpstr>
      <vt:lpstr>'SMUT-17-18_PMT_5'!Print_Titles</vt:lpstr>
      <vt:lpstr>'SMUT-17-18_PMT_6'!Print_Titles</vt:lpstr>
    </vt:vector>
  </TitlesOfParts>
  <Company>SMMUSD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RobertaW</dc:creator>
  <cp:lastModifiedBy>Bishop, Sheere</cp:lastModifiedBy>
  <cp:lastPrinted>2018-07-17T16:43:29Z</cp:lastPrinted>
  <dcterms:created xsi:type="dcterms:W3CDTF">2005-07-14T07:13:32Z</dcterms:created>
  <dcterms:modified xsi:type="dcterms:W3CDTF">2020-05-21T18:23:39Z</dcterms:modified>
</cp:coreProperties>
</file>